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<sst xmlns="http://schemas.openxmlformats.org/spreadsheetml/2006/main" count="205" uniqueCount="139">
  <si>
    <t>附件1</t>
  </si>
  <si>
    <t>提前下达2024年学生资助补助经费（高校国家奖助学金）预算表</t>
  </si>
  <si>
    <t>单位：人，万元</t>
  </si>
  <si>
    <t>单位及学校名称</t>
  </si>
  <si>
    <t>补助金额总计（万元）</t>
  </si>
  <si>
    <t>本专科国家奖助学金</t>
  </si>
  <si>
    <t>服兵役学生教育资助</t>
  </si>
  <si>
    <t>研究生国家奖助学金</t>
  </si>
  <si>
    <t>功能分类科目</t>
  </si>
  <si>
    <t>国家奖助学金合计</t>
  </si>
  <si>
    <t>国家奖学金</t>
  </si>
  <si>
    <t>国家励志奖学金</t>
  </si>
  <si>
    <t>2024年第一批国家助学金</t>
  </si>
  <si>
    <t>总计</t>
  </si>
  <si>
    <t>中央财政</t>
  </si>
  <si>
    <t>省级财政</t>
  </si>
  <si>
    <t>合计</t>
  </si>
  <si>
    <t>小计</t>
  </si>
  <si>
    <t>本科</t>
  </si>
  <si>
    <t>专科</t>
  </si>
  <si>
    <t>第一批合计</t>
  </si>
  <si>
    <t>2024年秋季第一批国家助学金</t>
  </si>
  <si>
    <t>2024年春季国家助学金小计</t>
  </si>
  <si>
    <t>服兵役补助金额合计</t>
  </si>
  <si>
    <t>退役士兵学费减免金额</t>
  </si>
  <si>
    <t>直招军士国家资助</t>
  </si>
  <si>
    <t>退役士兵国家助学金</t>
  </si>
  <si>
    <t>应征入伍服义务兵役国家资助</t>
  </si>
  <si>
    <t>中央资金</t>
  </si>
  <si>
    <t>省级资金</t>
  </si>
  <si>
    <t>2024年国家奖学金</t>
  </si>
  <si>
    <t>2024年春季国家助学金</t>
  </si>
  <si>
    <t>预拨2024年秋季国家助学金</t>
  </si>
  <si>
    <t>本科国家助学金</t>
  </si>
  <si>
    <t>专科国家助学金</t>
  </si>
  <si>
    <t>金额小计</t>
  </si>
  <si>
    <t>博士</t>
  </si>
  <si>
    <t>硕士</t>
  </si>
  <si>
    <t>人数</t>
  </si>
  <si>
    <t>金额</t>
  </si>
  <si>
    <t>合  计</t>
  </si>
  <si>
    <t>3=4+5</t>
  </si>
  <si>
    <t>4=7+39+51</t>
  </si>
  <si>
    <t>5=8+40+52</t>
  </si>
  <si>
    <t>6=7+8</t>
  </si>
  <si>
    <t>7=10+16+22</t>
  </si>
  <si>
    <t>8=23</t>
  </si>
  <si>
    <t>38=39+40</t>
  </si>
  <si>
    <t>39=42+44+46+49</t>
  </si>
  <si>
    <t>40=47</t>
  </si>
  <si>
    <t>41=42</t>
  </si>
  <si>
    <t>43=44</t>
  </si>
  <si>
    <t>45=46+47</t>
  </si>
  <si>
    <t>48=49</t>
  </si>
  <si>
    <t>50=51+52</t>
  </si>
  <si>
    <t>总     计</t>
  </si>
  <si>
    <t>西安体育学院</t>
  </si>
  <si>
    <t>陕西邮电职业技术学院</t>
  </si>
  <si>
    <t>西安电力高等专科学校</t>
  </si>
  <si>
    <t>陕西青年职业学院</t>
  </si>
  <si>
    <t>陕西警官职业学院</t>
  </si>
  <si>
    <t>省教育厅</t>
  </si>
  <si>
    <t>小  计</t>
  </si>
  <si>
    <t>西北大学</t>
  </si>
  <si>
    <t>西安理工大学</t>
  </si>
  <si>
    <t>西安工业大学</t>
  </si>
  <si>
    <t>西安建筑科技大学</t>
  </si>
  <si>
    <t>西安科技大学</t>
  </si>
  <si>
    <t>西安石油大学</t>
  </si>
  <si>
    <t>陕西科技大学</t>
  </si>
  <si>
    <t>西安工程大学</t>
  </si>
  <si>
    <t>西安邮电大学</t>
  </si>
  <si>
    <t>陕西中医药大学</t>
  </si>
  <si>
    <t>延安大学</t>
  </si>
  <si>
    <t>陕西理工大学</t>
  </si>
  <si>
    <t>宝鸡文理学院</t>
  </si>
  <si>
    <t>咸阳师范学院</t>
  </si>
  <si>
    <t>渭南师范学院</t>
  </si>
  <si>
    <t>西安外国语大学</t>
  </si>
  <si>
    <t>西北政法大学</t>
  </si>
  <si>
    <t>西安音乐学院</t>
  </si>
  <si>
    <t>西安美术学院</t>
  </si>
  <si>
    <t>西安财经大学</t>
  </si>
  <si>
    <t>西安航空学院</t>
  </si>
  <si>
    <t>西安医学院</t>
  </si>
  <si>
    <t>陕西学前师范学院</t>
  </si>
  <si>
    <t>榆林学院</t>
  </si>
  <si>
    <t>商洛学院</t>
  </si>
  <si>
    <t>安康学院</t>
  </si>
  <si>
    <t>陕西职业技术学院</t>
  </si>
  <si>
    <t>陕西工业职业技术学院</t>
  </si>
  <si>
    <t>杨凌职业技术学院</t>
  </si>
  <si>
    <t>西安航空职业技术学院</t>
  </si>
  <si>
    <t>陕西铁路工程职业技术学院</t>
  </si>
  <si>
    <t>陕西能源职业技术学院</t>
  </si>
  <si>
    <t>陕西国防工业职业技术学院</t>
  </si>
  <si>
    <t>陕西财经职业技术学院</t>
  </si>
  <si>
    <t>陕西交通职业技术学院</t>
  </si>
  <si>
    <t>陕西工商职业学院</t>
  </si>
  <si>
    <t>陕西艺术职业学院</t>
  </si>
  <si>
    <t>陕西机电职业技术学院</t>
  </si>
  <si>
    <t>省教育厅财务处</t>
  </si>
  <si>
    <t>陕西航空职业技术学院</t>
  </si>
  <si>
    <t>西安培华学院</t>
  </si>
  <si>
    <t>西安欧亚学院</t>
  </si>
  <si>
    <t>西安外事学院</t>
  </si>
  <si>
    <t>西安翻译学院</t>
  </si>
  <si>
    <t>西京学院</t>
  </si>
  <si>
    <t>西安思源学院</t>
  </si>
  <si>
    <t>陕西国际商贸学院</t>
  </si>
  <si>
    <t>西安高新科技职业学院</t>
  </si>
  <si>
    <t>陕西服装工程学院</t>
  </si>
  <si>
    <t>西安交通工程学院</t>
  </si>
  <si>
    <t>陕西电子信息职业技术学院</t>
  </si>
  <si>
    <t>西安健康工程职业技术学院</t>
  </si>
  <si>
    <t>西安汽车职业大学</t>
  </si>
  <si>
    <t>西安海棠职业学院</t>
  </si>
  <si>
    <t>西安信息职业大学</t>
  </si>
  <si>
    <t>陕西旅游烹饪职业学院</t>
  </si>
  <si>
    <t>西安医学高等专科学校</t>
  </si>
  <si>
    <t>榆林能源科技职业学院</t>
  </si>
  <si>
    <t>西安交通大学城市学院</t>
  </si>
  <si>
    <t>西北大学现代学院</t>
  </si>
  <si>
    <t>西安建筑科技大学华清学院</t>
  </si>
  <si>
    <t>西安财经大学行知学院</t>
  </si>
  <si>
    <t>陕西科技大学镐京学院</t>
  </si>
  <si>
    <t>西安工商学院</t>
  </si>
  <si>
    <t>延安大学西安创新学院</t>
  </si>
  <si>
    <t>西安明德理工学院</t>
  </si>
  <si>
    <t>西安理工大学高科学院</t>
  </si>
  <si>
    <t>西安科技大学高新学院</t>
  </si>
  <si>
    <t>长安大学兴华学院</t>
  </si>
  <si>
    <t>陕西航天职工大学</t>
  </si>
  <si>
    <t>西安铁路工程职工大学</t>
  </si>
  <si>
    <t>西安电力机械制造公司机电学院</t>
  </si>
  <si>
    <t>陕西省建筑工程总公司职工大学</t>
  </si>
  <si>
    <t>宝鸡三和职业学院</t>
  </si>
  <si>
    <t>西安城市建设职业学院</t>
  </si>
  <si>
    <t>宝鸡中北职业学院</t>
  </si>
</sst>
</file>

<file path=xl/styles.xml><?xml version="1.0" encoding="utf-8"?>
<styleSheet xmlns="http://schemas.openxmlformats.org/spreadsheetml/2006/main">
  <numFmts count="12">
    <numFmt numFmtId="176" formatCode="0_ "/>
    <numFmt numFmtId="177" formatCode="\$#,##0.00;\(\$#,##0.00\)"/>
    <numFmt numFmtId="178" formatCode="_(&quot;￥&quot;* #,##0_);_(&quot;￥&quot;* \(#,##0\);_(&quot;￥&quot;* &quot;-&quot;_);_(@_)"/>
    <numFmt numFmtId="179" formatCode="_(* #,##0_);_(* \(#,##0\);_(* &quot;-&quot;_);_(@_)"/>
    <numFmt numFmtId="43" formatCode="_ * #,##0.00_ ;_ * \-#,##0.00_ ;_ * &quot;-&quot;??_ ;_ @_ "/>
    <numFmt numFmtId="180" formatCode="0.00_ "/>
    <numFmt numFmtId="41" formatCode="_ * #,##0_ ;_ * \-#,##0_ ;_ * &quot;-&quot;_ ;_ @_ "/>
    <numFmt numFmtId="181" formatCode="#,##0;\(#,##0\)"/>
    <numFmt numFmtId="182" formatCode="\$#,##0;\(\$#,##0\)"/>
    <numFmt numFmtId="183" formatCode="_(&quot;￥&quot;* #,##0.00_);_(&quot;￥&quot;* \(#,##0.00\);_(&quot;￥&quot;* &quot;-&quot;??_);_(@_)"/>
    <numFmt numFmtId="184" formatCode="_(* #,##0.00_);_(* \(#,##0.00\);_(* &quot;-&quot;??_);_(@_)"/>
    <numFmt numFmtId="185" formatCode="&quot;?#,##0;\(&quot;&quot;?&quot;#,##0\)"/>
  </numFmts>
  <fonts count="32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8"/>
      <name val="黑体"/>
      <charset val="134"/>
    </font>
    <font>
      <b/>
      <sz val="9"/>
      <name val="宋体"/>
      <charset val="134"/>
      <scheme val="minor"/>
    </font>
    <font>
      <sz val="9"/>
      <name val="黑体"/>
      <charset val="134"/>
    </font>
    <font>
      <sz val="11"/>
      <name val="宋体"/>
      <charset val="134"/>
    </font>
    <font>
      <b/>
      <sz val="9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Times New Roman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36"/>
      <name val="宋体"/>
      <charset val="134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/>
    <xf numFmtId="0" fontId="14" fillId="0" borderId="0" applyFont="false" applyFill="false" applyBorder="false" applyAlignment="false" applyProtection="false"/>
    <xf numFmtId="177" fontId="14" fillId="0" borderId="0"/>
    <xf numFmtId="0" fontId="0" fillId="0" borderId="0"/>
    <xf numFmtId="41" fontId="18" fillId="0" borderId="0" applyFont="false" applyFill="false" applyBorder="false" applyAlignment="false" applyProtection="false"/>
    <xf numFmtId="0" fontId="0" fillId="0" borderId="0"/>
    <xf numFmtId="0" fontId="0" fillId="0" borderId="0"/>
    <xf numFmtId="43" fontId="14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2" fillId="2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4" fillId="0" borderId="0"/>
    <xf numFmtId="41" fontId="0" fillId="0" borderId="0" applyFont="false" applyFill="false" applyBorder="false" applyAlignment="false" applyProtection="false"/>
    <xf numFmtId="0" fontId="19" fillId="11" borderId="13" applyNumberFormat="false" applyAlignment="false" applyProtection="false">
      <alignment vertical="center"/>
    </xf>
    <xf numFmtId="0" fontId="23" fillId="20" borderId="15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181" fontId="14" fillId="0" borderId="0"/>
    <xf numFmtId="179" fontId="0" fillId="0" borderId="0" applyFont="false" applyFill="false" applyBorder="false" applyAlignment="false" applyProtection="false"/>
    <xf numFmtId="0" fontId="11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top"/>
      <protection locked="false"/>
    </xf>
    <xf numFmtId="0" fontId="12" fillId="28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184" fontId="0" fillId="0" borderId="0" applyFont="false" applyFill="false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185" fontId="14" fillId="0" borderId="0" applyProtection="false"/>
    <xf numFmtId="0" fontId="29" fillId="0" borderId="0" applyNumberFormat="false" applyFill="false" applyBorder="false" applyAlignment="false" applyProtection="false">
      <alignment vertical="top"/>
      <protection locked="false"/>
    </xf>
    <xf numFmtId="0" fontId="11" fillId="1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0" fillId="0" borderId="1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31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32" borderId="19" applyNumberFormat="false" applyFont="false" applyAlignment="false" applyProtection="false">
      <alignment vertical="center"/>
    </xf>
    <xf numFmtId="43" fontId="18" fillId="0" borderId="0" applyFont="false" applyFill="false" applyBorder="false" applyAlignment="false" applyProtection="false"/>
    <xf numFmtId="0" fontId="12" fillId="1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11" borderId="11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182" fontId="14" fillId="0" borderId="0"/>
    <xf numFmtId="0" fontId="12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183" fontId="0" fillId="0" borderId="0" applyFont="false" applyFill="false" applyBorder="false" applyAlignment="false" applyProtection="false"/>
    <xf numFmtId="0" fontId="12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4" borderId="11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60">
    <xf numFmtId="0" fontId="0" fillId="0" borderId="0" xfId="0"/>
    <xf numFmtId="0" fontId="0" fillId="0" borderId="0" xfId="0" applyFill="true" applyBorder="true" applyAlignment="true"/>
    <xf numFmtId="0" fontId="1" fillId="0" borderId="0" xfId="0" applyFont="true" applyFill="true" applyBorder="true" applyAlignment="true"/>
    <xf numFmtId="0" fontId="1" fillId="0" borderId="0" xfId="0" applyFont="true" applyFill="true" applyAlignment="true"/>
    <xf numFmtId="0" fontId="2" fillId="0" borderId="0" xfId="0" applyFont="true" applyFill="true" applyBorder="true" applyAlignment="true"/>
    <xf numFmtId="0" fontId="2" fillId="0" borderId="0" xfId="0" applyFont="true" applyFill="true" applyAlignment="true"/>
    <xf numFmtId="0" fontId="3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180" fontId="4" fillId="0" borderId="0" xfId="0" applyNumberFormat="true" applyFont="true" applyFill="true" applyBorder="true" applyAlignment="true">
      <alignment horizontal="center" vertical="center" shrinkToFit="true"/>
    </xf>
    <xf numFmtId="180" fontId="4" fillId="0" borderId="0" xfId="0" applyNumberFormat="true" applyFont="true" applyFill="true" applyBorder="true" applyAlignment="true">
      <alignment horizontal="left" vertical="center" shrinkToFi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180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6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180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textRotation="255"/>
    </xf>
    <xf numFmtId="180" fontId="0" fillId="0" borderId="0" xfId="0" applyNumberFormat="true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 wrapText="true"/>
    </xf>
    <xf numFmtId="180" fontId="6" fillId="0" borderId="1" xfId="0" applyNumberFormat="true" applyFont="true" applyFill="true" applyBorder="true" applyAlignment="true">
      <alignment horizontal="center" vertical="center" shrinkToFit="true"/>
    </xf>
    <xf numFmtId="0" fontId="5" fillId="0" borderId="9" xfId="0" applyFont="true" applyFill="true" applyBorder="true" applyAlignment="true">
      <alignment horizontal="center" vertical="center" wrapText="true"/>
    </xf>
    <xf numFmtId="180" fontId="2" fillId="0" borderId="1" xfId="0" applyNumberFormat="true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80" fontId="1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/>
    </xf>
    <xf numFmtId="180" fontId="1" fillId="0" borderId="1" xfId="0" applyNumberFormat="true" applyFont="true" applyFill="true" applyBorder="true" applyAlignment="true">
      <alignment horizontal="center"/>
    </xf>
    <xf numFmtId="176" fontId="1" fillId="0" borderId="1" xfId="0" applyNumberFormat="true" applyFont="true" applyFill="true" applyBorder="true" applyAlignment="true">
      <alignment horizontal="center" vertical="center"/>
    </xf>
    <xf numFmtId="180" fontId="7" fillId="0" borderId="0" xfId="0" applyNumberFormat="true" applyFont="true" applyFill="true" applyBorder="true" applyAlignment="true">
      <alignment horizontal="center" vertical="center" wrapText="true"/>
    </xf>
    <xf numFmtId="180" fontId="3" fillId="0" borderId="0" xfId="0" applyNumberFormat="true" applyFont="true" applyFill="true" applyBorder="true" applyAlignment="true">
      <alignment horizontal="center" vertical="center" shrinkToFit="true"/>
    </xf>
    <xf numFmtId="180" fontId="0" fillId="0" borderId="0" xfId="0" applyNumberFormat="true" applyFill="true" applyBorder="true" applyAlignment="true">
      <alignment horizontal="left" vertical="center"/>
    </xf>
    <xf numFmtId="180" fontId="0" fillId="0" borderId="0" xfId="0" applyNumberFormat="true" applyFill="true" applyBorder="true" applyAlignment="true">
      <alignment vertical="center"/>
    </xf>
    <xf numFmtId="180" fontId="1" fillId="0" borderId="1" xfId="0" applyNumberFormat="true" applyFont="true" applyFill="true" applyBorder="true" applyAlignment="true">
      <alignment horizontal="left" vertical="center"/>
    </xf>
    <xf numFmtId="180" fontId="1" fillId="0" borderId="1" xfId="0" applyNumberFormat="true" applyFont="true" applyFill="true" applyBorder="true" applyAlignment="true">
      <alignment vertical="center"/>
    </xf>
    <xf numFmtId="180" fontId="8" fillId="0" borderId="1" xfId="0" applyNumberFormat="true" applyFont="true" applyFill="true" applyBorder="true" applyAlignment="true">
      <alignment horizontal="center" vertical="center"/>
    </xf>
    <xf numFmtId="180" fontId="5" fillId="0" borderId="1" xfId="0" applyNumberFormat="true" applyFont="true" applyFill="true" applyBorder="true" applyAlignment="true">
      <alignment horizontal="center" vertical="center"/>
    </xf>
    <xf numFmtId="180" fontId="2" fillId="0" borderId="6" xfId="0" applyNumberFormat="true" applyFont="true" applyFill="true" applyBorder="true" applyAlignment="true">
      <alignment horizontal="center" vertical="center"/>
    </xf>
    <xf numFmtId="180" fontId="5" fillId="0" borderId="6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/>
    <xf numFmtId="0" fontId="1" fillId="0" borderId="1" xfId="0" applyFont="true" applyFill="true" applyBorder="true" applyAlignment="true"/>
    <xf numFmtId="176" fontId="8" fillId="0" borderId="1" xfId="0" applyNumberFormat="true" applyFont="true" applyFill="true" applyBorder="true" applyAlignment="true">
      <alignment horizontal="center" vertical="center"/>
    </xf>
    <xf numFmtId="0" fontId="5" fillId="0" borderId="10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/>
    <xf numFmtId="0" fontId="1" fillId="0" borderId="6" xfId="0" applyFont="true" applyFill="true" applyBorder="true" applyAlignment="true"/>
    <xf numFmtId="0" fontId="10" fillId="0" borderId="1" xfId="0" applyFont="true" applyBorder="true"/>
    <xf numFmtId="0" fontId="9" fillId="0" borderId="1" xfId="0" applyFont="true" applyBorder="true"/>
    <xf numFmtId="0" fontId="10" fillId="0" borderId="1" xfId="0" applyFont="true" applyFill="true" applyBorder="true"/>
    <xf numFmtId="0" fontId="9" fillId="0" borderId="1" xfId="0" applyFont="true" applyFill="true" applyBorder="true"/>
  </cellXfs>
  <cellStyles count="64">
    <cellStyle name="常规" xfId="0" builtinId="0"/>
    <cellStyle name="Currency [0]_Israel&amp;Safr" xfId="1"/>
    <cellStyle name="Currency1" xfId="2"/>
    <cellStyle name="常规 2" xfId="3"/>
    <cellStyle name="千位[0]_laroux" xfId="4"/>
    <cellStyle name="常规 4" xfId="5"/>
    <cellStyle name="普通_laroux" xfId="6"/>
    <cellStyle name="Comma_Israel&amp;Safr" xfId="7"/>
    <cellStyle name="千分位_laroux" xfId="8"/>
    <cellStyle name="60% - 强调文字颜色 6" xfId="9" builtinId="52"/>
    <cellStyle name="20% - 强调文字颜色 6" xfId="10" builtinId="50"/>
    <cellStyle name="Normal_Certs Q2" xfId="11"/>
    <cellStyle name="千分位[0]_laroux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40% - 强调文字颜色 5" xfId="19" builtinId="47"/>
    <cellStyle name="comma zerodec" xfId="20"/>
    <cellStyle name="千位分隔[0]" xfId="21" builtinId="6"/>
    <cellStyle name="40% - 强调文字颜色 6" xfId="22" builtinId="51"/>
    <cellStyle name="超链接" xfId="23" builtinId="8"/>
    <cellStyle name="强调文字颜色 5" xfId="24" builtinId="45"/>
    <cellStyle name="标题 3" xfId="25" builtinId="18"/>
    <cellStyle name="汇总" xfId="26" builtinId="25"/>
    <cellStyle name="20% - 强调文字颜色 1" xfId="27" builtinId="30"/>
    <cellStyle name="40% - 强调文字颜色 1" xfId="28" builtinId="31"/>
    <cellStyle name="强调文字颜色 6" xfId="29" builtinId="49"/>
    <cellStyle name="千位分隔" xfId="30" builtinId="3"/>
    <cellStyle name="标题" xfId="31" builtinId="15"/>
    <cellStyle name="Currency_Israel&amp;Safr" xfId="32"/>
    <cellStyle name="已访问的超链接" xfId="33" builtinId="9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货币[0]" xfId="39" builtinId="7"/>
    <cellStyle name="警告文本" xfId="40" builtinId="11"/>
    <cellStyle name="40% - 强调文字颜色 2" xfId="41" builtinId="35"/>
    <cellStyle name="注释" xfId="42" builtinId="10"/>
    <cellStyle name="千位_laroux" xfId="43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Dollar (zero dec)" xfId="53"/>
    <cellStyle name="60% - 强调文字颜色 5" xfId="54" builtinId="48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20% - 强调文字颜色 4" xfId="63" builtinId="42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92D050"/>
      <color rgb="00BFBFBF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24&#24180;&#24037;&#20316;/&#20013;&#22830;&#25552;&#21069;&#19979;&#36798;&#25991;&#20214;/&#23450;&#31295; 12.12&#25552;&#21069;&#19979;&#36798;2024&#24180;&#23398;&#29983;&#36164;&#21161;/&#23450;&#31295; 12.12&#38485;&#35199;&#30465;&#36130;&#25919;&#21381;&#20851;&#20110;&#25552;&#21069;&#19979;&#36798;2024&#24180;&#23398;&#29983;&#36164;&#21161;&#34917;&#21161;&#32463;&#36153;&#65288;&#39640;&#26657;&#23398;&#29983;&#22269;&#23478;&#22870;&#21161;&#23398;&#37329;&#65289;&#39044;&#31639;&#30340;&#36890;&#30693;-&#30465;&#26412;&#32423;(1)/&#38485;&#35199;&#30465;&#36130;&#25919;&#21381;&#20851;&#20110;&#25552;&#21069;&#19979;&#36798;2024&#24180;&#23398;&#29983;&#36164;&#21161;&#34917;&#21161;&#32463;&#36153;&#65288;&#39640;&#26657;&#23398;&#29983;&#22269;&#23478;&#22870;&#21161;&#23398;&#37329;&#65289;&#39044;&#31639;&#30340;&#36890;&#30693;-&#30465;&#26412;&#32423;//data/2024&#24180;&#24037;&#20316;/&#20013;&#22830;&#25552;&#21069;&#19979;&#36798;&#25991;&#20214;/12.6 &#25552;&#21069;&#19979;&#36798;2024&#24180;&#36164;&#21161;&#23457;&#31614;&#21333;&#65288;&#39640;&#26657;&#65289;/2024&#23398;&#29983;&#36164;&#21161;&#34920;&#26684;/&#25253;&#36130;&#21153;&#22788;&#8212;2024&#31532;&#19968;&#25209;&#26412;&#19987;&#31185;&#22870;&#21161;&#23398;&#37329;&#39044;&#31639;/&#65288;&#19981;&#21547;&#24066;&#32423;&#65289;&#38468;&#20214;1-3-5-7-9-11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指标数据库"/>
      <sheetName val="附件1（含市级）"/>
      <sheetName val="附件1打印版（简）"/>
      <sheetName val="附件3-本科国奖"/>
      <sheetName val="附件5-专科国奖"/>
      <sheetName val="附件7-本科国励"/>
      <sheetName val="附件9-专科国励"/>
      <sheetName val="附件11-本科国助"/>
      <sheetName val="附件13-专科国助"/>
    </sheetNames>
    <sheetDataSet>
      <sheetData sheetId="0"/>
      <sheetData sheetId="1"/>
      <sheetData sheetId="2"/>
      <sheetData sheetId="3">
        <row r="6">
          <cell r="A6" t="str">
            <v>西北大学</v>
          </cell>
          <cell r="B6">
            <v>13554</v>
          </cell>
          <cell r="C6">
            <v>100</v>
          </cell>
          <cell r="D6">
            <v>100</v>
          </cell>
          <cell r="E6">
            <v>100</v>
          </cell>
          <cell r="F6">
            <v>10</v>
          </cell>
          <cell r="G6">
            <v>80</v>
          </cell>
          <cell r="H6">
            <v>39.0314591276108</v>
          </cell>
          <cell r="I6">
            <v>39.0314591276108</v>
          </cell>
          <cell r="J6">
            <v>39</v>
          </cell>
        </row>
        <row r="7">
          <cell r="A7" t="str">
            <v>西安理工大学</v>
          </cell>
          <cell r="B7">
            <v>18250</v>
          </cell>
          <cell r="C7">
            <v>50</v>
          </cell>
          <cell r="D7">
            <v>100</v>
          </cell>
          <cell r="E7">
            <v>100</v>
          </cell>
          <cell r="F7">
            <v>10</v>
          </cell>
          <cell r="G7">
            <v>80</v>
          </cell>
          <cell r="H7">
            <v>28.0805139487299</v>
          </cell>
          <cell r="I7">
            <v>28.0805139487299</v>
          </cell>
          <cell r="J7">
            <v>28</v>
          </cell>
        </row>
        <row r="8">
          <cell r="A8" t="str">
            <v>西安工业大学</v>
          </cell>
          <cell r="B8">
            <v>18210</v>
          </cell>
          <cell r="C8">
            <v>30</v>
          </cell>
          <cell r="D8">
            <v>70</v>
          </cell>
          <cell r="E8">
            <v>100</v>
          </cell>
          <cell r="F8">
            <v>0</v>
          </cell>
          <cell r="G8">
            <v>80</v>
          </cell>
          <cell r="H8">
            <v>21.6532480270944</v>
          </cell>
          <cell r="I8">
            <v>21.6532480270944</v>
          </cell>
          <cell r="J8">
            <v>22</v>
          </cell>
        </row>
        <row r="9">
          <cell r="A9" t="str">
            <v>西安建筑科技大学</v>
          </cell>
          <cell r="B9">
            <v>20323</v>
          </cell>
          <cell r="C9">
            <v>50</v>
          </cell>
          <cell r="D9">
            <v>70</v>
          </cell>
          <cell r="E9">
            <v>100</v>
          </cell>
          <cell r="F9">
            <v>10</v>
          </cell>
          <cell r="G9">
            <v>80</v>
          </cell>
          <cell r="H9">
            <v>28.2145817473773</v>
          </cell>
          <cell r="I9">
            <v>28.2145817473773</v>
          </cell>
          <cell r="J9">
            <v>28</v>
          </cell>
        </row>
        <row r="10">
          <cell r="A10" t="str">
            <v>西安科技大学</v>
          </cell>
          <cell r="B10">
            <v>20018</v>
          </cell>
          <cell r="C10">
            <v>50</v>
          </cell>
          <cell r="D10">
            <v>70</v>
          </cell>
          <cell r="E10">
            <v>100</v>
          </cell>
          <cell r="F10">
            <v>40</v>
          </cell>
          <cell r="G10">
            <v>60</v>
          </cell>
          <cell r="H10">
            <v>28.597838361431</v>
          </cell>
          <cell r="I10">
            <v>28.597838361431</v>
          </cell>
          <cell r="J10">
            <v>29</v>
          </cell>
        </row>
        <row r="11">
          <cell r="A11" t="str">
            <v>西安石油大学</v>
          </cell>
          <cell r="B11">
            <v>17465</v>
          </cell>
          <cell r="C11">
            <v>30</v>
          </cell>
          <cell r="D11">
            <v>70</v>
          </cell>
          <cell r="E11">
            <v>100</v>
          </cell>
          <cell r="F11">
            <v>40</v>
          </cell>
          <cell r="G11">
            <v>60</v>
          </cell>
          <cell r="H11">
            <v>22.0824068938416</v>
          </cell>
          <cell r="I11">
            <v>22.0824068938416</v>
          </cell>
          <cell r="J11">
            <v>22</v>
          </cell>
        </row>
        <row r="12">
          <cell r="A12" t="str">
            <v>陕西科技大学</v>
          </cell>
          <cell r="B12">
            <v>18474</v>
          </cell>
          <cell r="C12">
            <v>50</v>
          </cell>
          <cell r="D12">
            <v>70</v>
          </cell>
          <cell r="E12">
            <v>100</v>
          </cell>
          <cell r="F12">
            <v>10</v>
          </cell>
          <cell r="G12">
            <v>80</v>
          </cell>
          <cell r="H12">
            <v>27.3237315128527</v>
          </cell>
          <cell r="I12">
            <v>27.3237315128527</v>
          </cell>
          <cell r="J12">
            <v>27</v>
          </cell>
        </row>
        <row r="13">
          <cell r="A13" t="str">
            <v>西安工程大学</v>
          </cell>
          <cell r="B13">
            <v>16341</v>
          </cell>
          <cell r="C13">
            <v>30</v>
          </cell>
          <cell r="D13">
            <v>70</v>
          </cell>
          <cell r="E13">
            <v>100</v>
          </cell>
          <cell r="F13">
            <v>0</v>
          </cell>
          <cell r="G13">
            <v>80</v>
          </cell>
          <cell r="H13">
            <v>20.752761770563</v>
          </cell>
          <cell r="I13">
            <v>20.752761770563</v>
          </cell>
          <cell r="J13">
            <v>21</v>
          </cell>
        </row>
        <row r="14">
          <cell r="A14" t="str">
            <v>西安邮电大学</v>
          </cell>
          <cell r="B14">
            <v>16147</v>
          </cell>
          <cell r="C14">
            <v>30</v>
          </cell>
          <cell r="D14">
            <v>70</v>
          </cell>
          <cell r="E14">
            <v>100</v>
          </cell>
          <cell r="F14">
            <v>0</v>
          </cell>
          <cell r="G14">
            <v>80</v>
          </cell>
          <cell r="H14">
            <v>20.6592923570974</v>
          </cell>
          <cell r="I14">
            <v>20.6592923570974</v>
          </cell>
          <cell r="J14">
            <v>21</v>
          </cell>
        </row>
        <row r="15">
          <cell r="A15" t="str">
            <v>陕西中医药大学</v>
          </cell>
          <cell r="B15">
            <v>13405</v>
          </cell>
          <cell r="C15">
            <v>30</v>
          </cell>
          <cell r="D15">
            <v>50</v>
          </cell>
          <cell r="E15">
            <v>100</v>
          </cell>
          <cell r="F15">
            <v>100</v>
          </cell>
          <cell r="G15">
            <v>60</v>
          </cell>
          <cell r="H15">
            <v>21.0971922592872</v>
          </cell>
          <cell r="I15">
            <v>21.0971922592872</v>
          </cell>
          <cell r="J15">
            <v>21</v>
          </cell>
        </row>
        <row r="16">
          <cell r="A16" t="str">
            <v>延安大学</v>
          </cell>
          <cell r="B16">
            <v>17183</v>
          </cell>
          <cell r="C16">
            <v>30</v>
          </cell>
          <cell r="D16">
            <v>70</v>
          </cell>
          <cell r="E16">
            <v>100</v>
          </cell>
          <cell r="F16">
            <v>70</v>
          </cell>
          <cell r="G16">
            <v>60</v>
          </cell>
          <cell r="H16">
            <v>22.7202231940726</v>
          </cell>
          <cell r="I16">
            <v>22.7202231940726</v>
          </cell>
          <cell r="J16">
            <v>23</v>
          </cell>
        </row>
        <row r="17">
          <cell r="A17" t="str">
            <v>陕西理工大学</v>
          </cell>
          <cell r="B17">
            <v>21871</v>
          </cell>
          <cell r="C17">
            <v>30</v>
          </cell>
          <cell r="D17">
            <v>70</v>
          </cell>
          <cell r="E17">
            <v>100</v>
          </cell>
          <cell r="F17">
            <v>70</v>
          </cell>
          <cell r="G17">
            <v>60</v>
          </cell>
          <cell r="H17">
            <v>24.9789067524564</v>
          </cell>
          <cell r="I17">
            <v>24.9789067524564</v>
          </cell>
          <cell r="J17">
            <v>25</v>
          </cell>
        </row>
        <row r="18">
          <cell r="A18" t="str">
            <v>宝鸡文理学院</v>
          </cell>
          <cell r="B18">
            <v>19732</v>
          </cell>
          <cell r="C18">
            <v>30</v>
          </cell>
          <cell r="D18">
            <v>50</v>
          </cell>
          <cell r="E18">
            <v>80</v>
          </cell>
          <cell r="F18">
            <v>70</v>
          </cell>
          <cell r="G18">
            <v>80</v>
          </cell>
          <cell r="H18">
            <v>23.223341871468</v>
          </cell>
          <cell r="I18">
            <v>23.223341871468</v>
          </cell>
          <cell r="J18">
            <v>23</v>
          </cell>
        </row>
        <row r="19">
          <cell r="A19" t="str">
            <v>咸阳师范学院</v>
          </cell>
          <cell r="B19">
            <v>16864</v>
          </cell>
          <cell r="C19">
            <v>5</v>
          </cell>
          <cell r="D19">
            <v>50</v>
          </cell>
          <cell r="E19">
            <v>80</v>
          </cell>
          <cell r="F19">
            <v>100</v>
          </cell>
          <cell r="G19">
            <v>60</v>
          </cell>
          <cell r="H19">
            <v>15.7650006923221</v>
          </cell>
          <cell r="I19">
            <v>15.7650006923221</v>
          </cell>
          <cell r="J19">
            <v>16</v>
          </cell>
        </row>
        <row r="20">
          <cell r="A20" t="str">
            <v>渭南师范学院</v>
          </cell>
          <cell r="B20">
            <v>19998</v>
          </cell>
          <cell r="C20">
            <v>5</v>
          </cell>
          <cell r="D20">
            <v>50</v>
          </cell>
          <cell r="E20">
            <v>80</v>
          </cell>
          <cell r="F20">
            <v>100</v>
          </cell>
          <cell r="G20">
            <v>60</v>
          </cell>
          <cell r="H20">
            <v>17.2749653407809</v>
          </cell>
          <cell r="I20">
            <v>17.2749653407809</v>
          </cell>
          <cell r="J20">
            <v>17</v>
          </cell>
        </row>
        <row r="21">
          <cell r="A21" t="str">
            <v>西安外国语大学</v>
          </cell>
          <cell r="B21">
            <v>16087</v>
          </cell>
          <cell r="C21">
            <v>30</v>
          </cell>
          <cell r="D21">
            <v>70</v>
          </cell>
          <cell r="E21">
            <v>100</v>
          </cell>
          <cell r="F21">
            <v>10</v>
          </cell>
          <cell r="G21">
            <v>80</v>
          </cell>
          <cell r="H21">
            <v>20.8882790279193</v>
          </cell>
          <cell r="I21">
            <v>20.8882790279193</v>
          </cell>
          <cell r="J21">
            <v>21</v>
          </cell>
        </row>
        <row r="22">
          <cell r="A22" t="str">
            <v>西北政法大学</v>
          </cell>
          <cell r="B22">
            <v>12364</v>
          </cell>
          <cell r="C22">
            <v>30</v>
          </cell>
          <cell r="D22">
            <v>70</v>
          </cell>
          <cell r="E22">
            <v>100</v>
          </cell>
          <cell r="F22">
            <v>0</v>
          </cell>
          <cell r="G22">
            <v>80</v>
          </cell>
          <cell r="H22">
            <v>18.8366387945193</v>
          </cell>
          <cell r="I22">
            <v>18.8366387945193</v>
          </cell>
          <cell r="J22">
            <v>19</v>
          </cell>
        </row>
        <row r="23">
          <cell r="A23" t="str">
            <v>西安音乐学院</v>
          </cell>
          <cell r="B23">
            <v>4246</v>
          </cell>
          <cell r="C23">
            <v>30</v>
          </cell>
          <cell r="D23">
            <v>50</v>
          </cell>
          <cell r="E23">
            <v>5</v>
          </cell>
          <cell r="F23">
            <v>0</v>
          </cell>
          <cell r="G23">
            <v>60</v>
          </cell>
          <cell r="H23">
            <v>12.2434286128719</v>
          </cell>
          <cell r="I23">
            <v>12.2434286128719</v>
          </cell>
          <cell r="J23">
            <v>12</v>
          </cell>
        </row>
        <row r="24">
          <cell r="A24" t="str">
            <v>西安美术学院</v>
          </cell>
          <cell r="B24">
            <v>6476</v>
          </cell>
          <cell r="C24">
            <v>50</v>
          </cell>
          <cell r="D24">
            <v>70</v>
          </cell>
          <cell r="E24">
            <v>5</v>
          </cell>
          <cell r="F24">
            <v>0</v>
          </cell>
          <cell r="G24">
            <v>60</v>
          </cell>
          <cell r="H24">
            <v>19.1797089132875</v>
          </cell>
          <cell r="I24">
            <v>19.1797089132875</v>
          </cell>
          <cell r="J24">
            <v>19</v>
          </cell>
        </row>
        <row r="25">
          <cell r="A25" t="str">
            <v>西安财经大学</v>
          </cell>
          <cell r="B25">
            <v>16615</v>
          </cell>
          <cell r="C25">
            <v>30</v>
          </cell>
          <cell r="D25">
            <v>70</v>
          </cell>
          <cell r="E25">
            <v>100</v>
          </cell>
          <cell r="F25">
            <v>0</v>
          </cell>
          <cell r="G25">
            <v>60</v>
          </cell>
          <cell r="H25">
            <v>20.641297011186</v>
          </cell>
          <cell r="I25">
            <v>20.641297011186</v>
          </cell>
          <cell r="J25">
            <v>21</v>
          </cell>
        </row>
        <row r="26">
          <cell r="A26" t="str">
            <v>西安航空学院</v>
          </cell>
          <cell r="B26">
            <v>12069</v>
          </cell>
          <cell r="C26">
            <v>5</v>
          </cell>
          <cell r="D26">
            <v>50</v>
          </cell>
          <cell r="E26">
            <v>80</v>
          </cell>
          <cell r="F26">
            <v>0</v>
          </cell>
          <cell r="G26">
            <v>80</v>
          </cell>
          <cell r="H26">
            <v>11.1192953086507</v>
          </cell>
          <cell r="I26">
            <v>11.1192953086507</v>
          </cell>
          <cell r="J26">
            <v>11</v>
          </cell>
        </row>
        <row r="27">
          <cell r="A27" t="str">
            <v>西安医学院</v>
          </cell>
          <cell r="B27">
            <v>14024</v>
          </cell>
          <cell r="C27">
            <v>5</v>
          </cell>
          <cell r="D27">
            <v>50</v>
          </cell>
          <cell r="E27">
            <v>100</v>
          </cell>
          <cell r="F27">
            <v>100</v>
          </cell>
          <cell r="G27">
            <v>80</v>
          </cell>
          <cell r="H27">
            <v>15.0321638282322</v>
          </cell>
          <cell r="I27">
            <v>15.0321638282322</v>
          </cell>
          <cell r="J27">
            <v>15</v>
          </cell>
        </row>
        <row r="28">
          <cell r="A28" t="str">
            <v>陕西学前师范学院</v>
          </cell>
          <cell r="B28">
            <v>11263</v>
          </cell>
          <cell r="C28">
            <v>5</v>
          </cell>
          <cell r="D28">
            <v>50</v>
          </cell>
          <cell r="E28">
            <v>80</v>
          </cell>
          <cell r="F28">
            <v>70</v>
          </cell>
          <cell r="G28">
            <v>0</v>
          </cell>
          <cell r="H28">
            <v>11.5623137361949</v>
          </cell>
          <cell r="I28">
            <v>11.5623137361949</v>
          </cell>
          <cell r="J28">
            <v>11</v>
          </cell>
        </row>
        <row r="29">
          <cell r="A29" t="str">
            <v>榆林学院</v>
          </cell>
          <cell r="B29">
            <v>14589</v>
          </cell>
          <cell r="C29">
            <v>5</v>
          </cell>
          <cell r="D29">
            <v>50</v>
          </cell>
          <cell r="E29">
            <v>80</v>
          </cell>
          <cell r="F29">
            <v>70</v>
          </cell>
          <cell r="G29">
            <v>60</v>
          </cell>
          <cell r="H29">
            <v>13.8952189785272</v>
          </cell>
          <cell r="I29">
            <v>13.8952189785272</v>
          </cell>
          <cell r="J29">
            <v>14</v>
          </cell>
        </row>
        <row r="30">
          <cell r="A30" t="str">
            <v>商洛学院</v>
          </cell>
          <cell r="B30">
            <v>12534</v>
          </cell>
          <cell r="C30">
            <v>5</v>
          </cell>
          <cell r="D30">
            <v>50</v>
          </cell>
          <cell r="E30">
            <v>80</v>
          </cell>
          <cell r="F30">
            <v>70</v>
          </cell>
          <cell r="G30">
            <v>60</v>
          </cell>
          <cell r="H30">
            <v>12.905117717333</v>
          </cell>
          <cell r="I30">
            <v>12.905117717333</v>
          </cell>
          <cell r="J30">
            <v>13</v>
          </cell>
        </row>
        <row r="31">
          <cell r="A31" t="str">
            <v>安康学院</v>
          </cell>
          <cell r="B31">
            <v>12678</v>
          </cell>
          <cell r="C31">
            <v>5</v>
          </cell>
          <cell r="D31">
            <v>50</v>
          </cell>
          <cell r="E31">
            <v>80</v>
          </cell>
          <cell r="F31">
            <v>70</v>
          </cell>
          <cell r="G31">
            <v>60</v>
          </cell>
          <cell r="H31">
            <v>12.9744970757816</v>
          </cell>
          <cell r="I31">
            <v>12.9744970757816</v>
          </cell>
          <cell r="J31">
            <v>13</v>
          </cell>
        </row>
        <row r="32">
          <cell r="A32" t="str">
            <v>西安培华学院</v>
          </cell>
          <cell r="B32">
            <v>19795</v>
          </cell>
          <cell r="C32">
            <v>5</v>
          </cell>
          <cell r="D32">
            <v>50</v>
          </cell>
          <cell r="E32">
            <v>80</v>
          </cell>
          <cell r="F32">
            <v>40</v>
          </cell>
          <cell r="G32">
            <v>80</v>
          </cell>
          <cell r="H32">
            <v>15.8732695572293</v>
          </cell>
          <cell r="I32">
            <v>15.8732695572293</v>
          </cell>
          <cell r="J32">
            <v>16</v>
          </cell>
        </row>
        <row r="33">
          <cell r="A33" t="str">
            <v>西安欧亚学院</v>
          </cell>
          <cell r="B33">
            <v>16454</v>
          </cell>
          <cell r="C33">
            <v>5</v>
          </cell>
          <cell r="D33">
            <v>50</v>
          </cell>
          <cell r="E33">
            <v>80</v>
          </cell>
          <cell r="F33">
            <v>0</v>
          </cell>
          <cell r="G33">
            <v>80</v>
          </cell>
          <cell r="H33">
            <v>13.2319931336321</v>
          </cell>
          <cell r="I33">
            <v>13.2319931336321</v>
          </cell>
          <cell r="J33">
            <v>13</v>
          </cell>
        </row>
        <row r="34">
          <cell r="A34" t="str">
            <v>西安外事学院</v>
          </cell>
          <cell r="B34">
            <v>17360</v>
          </cell>
          <cell r="C34">
            <v>5</v>
          </cell>
          <cell r="D34">
            <v>50</v>
          </cell>
          <cell r="E34">
            <v>80</v>
          </cell>
          <cell r="F34">
            <v>40</v>
          </cell>
          <cell r="G34">
            <v>80</v>
          </cell>
          <cell r="H34">
            <v>14.7000838779066</v>
          </cell>
          <cell r="I34">
            <v>14.7000838779066</v>
          </cell>
          <cell r="J34">
            <v>15</v>
          </cell>
        </row>
        <row r="35">
          <cell r="A35" t="str">
            <v>西安翻译学院</v>
          </cell>
          <cell r="B35">
            <v>17156</v>
          </cell>
          <cell r="C35">
            <v>5</v>
          </cell>
          <cell r="D35">
            <v>50</v>
          </cell>
          <cell r="E35">
            <v>80</v>
          </cell>
          <cell r="F35">
            <v>40</v>
          </cell>
          <cell r="G35">
            <v>80</v>
          </cell>
          <cell r="H35">
            <v>14.6017964534377</v>
          </cell>
          <cell r="I35">
            <v>14.6017964534377</v>
          </cell>
          <cell r="J35">
            <v>15</v>
          </cell>
        </row>
        <row r="36">
          <cell r="A36" t="str">
            <v>西京学院</v>
          </cell>
          <cell r="B36">
            <v>17599</v>
          </cell>
          <cell r="C36">
            <v>5</v>
          </cell>
          <cell r="D36">
            <v>50</v>
          </cell>
          <cell r="E36">
            <v>80</v>
          </cell>
          <cell r="F36">
            <v>40</v>
          </cell>
          <cell r="G36">
            <v>60</v>
          </cell>
          <cell r="H36">
            <v>14.5717560800178</v>
          </cell>
          <cell r="I36">
            <v>14.5717560800178</v>
          </cell>
          <cell r="J36">
            <v>15</v>
          </cell>
        </row>
        <row r="37">
          <cell r="A37" t="str">
            <v>西安思源学院</v>
          </cell>
          <cell r="B37">
            <v>13446</v>
          </cell>
          <cell r="C37">
            <v>5</v>
          </cell>
          <cell r="D37">
            <v>50</v>
          </cell>
          <cell r="E37">
            <v>80</v>
          </cell>
          <cell r="F37">
            <v>40</v>
          </cell>
          <cell r="G37">
            <v>60</v>
          </cell>
          <cell r="H37">
            <v>12.5708361103148</v>
          </cell>
          <cell r="I37">
            <v>12.5708361103148</v>
          </cell>
          <cell r="J37">
            <v>12</v>
          </cell>
        </row>
        <row r="38">
          <cell r="A38" t="str">
            <v>陕西国际商贸学院</v>
          </cell>
          <cell r="B38">
            <v>13498</v>
          </cell>
          <cell r="C38">
            <v>5</v>
          </cell>
          <cell r="D38">
            <v>50</v>
          </cell>
          <cell r="E38">
            <v>80</v>
          </cell>
          <cell r="F38">
            <v>40</v>
          </cell>
          <cell r="G38">
            <v>80</v>
          </cell>
          <cell r="H38">
            <v>12.8393680284019</v>
          </cell>
          <cell r="I38">
            <v>12.8393680284019</v>
          </cell>
          <cell r="J38">
            <v>13</v>
          </cell>
        </row>
        <row r="39">
          <cell r="A39" t="str">
            <v>陕西服装工程学院</v>
          </cell>
          <cell r="B39">
            <v>6225</v>
          </cell>
          <cell r="C39">
            <v>5</v>
          </cell>
          <cell r="D39">
            <v>50</v>
          </cell>
          <cell r="E39">
            <v>80</v>
          </cell>
          <cell r="F39">
            <v>40</v>
          </cell>
          <cell r="G39">
            <v>80</v>
          </cell>
          <cell r="H39">
            <v>9.33522862564474</v>
          </cell>
          <cell r="I39">
            <v>9.33522862564474</v>
          </cell>
          <cell r="J39">
            <v>9</v>
          </cell>
        </row>
        <row r="40">
          <cell r="A40" t="str">
            <v>西安交通工程学院</v>
          </cell>
          <cell r="B40">
            <v>9217</v>
          </cell>
          <cell r="C40">
            <v>5</v>
          </cell>
          <cell r="D40">
            <v>50</v>
          </cell>
          <cell r="E40">
            <v>80</v>
          </cell>
          <cell r="F40">
            <v>40</v>
          </cell>
          <cell r="G40">
            <v>60</v>
          </cell>
          <cell r="H40">
            <v>10.533299256986</v>
          </cell>
          <cell r="I40">
            <v>10.533299256986</v>
          </cell>
          <cell r="J40">
            <v>10</v>
          </cell>
        </row>
        <row r="41">
          <cell r="A41" t="str">
            <v>西安汽车职业大学</v>
          </cell>
          <cell r="B41">
            <v>7148</v>
          </cell>
          <cell r="C41">
            <v>5</v>
          </cell>
          <cell r="D41">
            <v>5</v>
          </cell>
          <cell r="E41">
            <v>50</v>
          </cell>
          <cell r="F41">
            <v>0</v>
          </cell>
          <cell r="G41">
            <v>0</v>
          </cell>
          <cell r="H41">
            <v>5.88938022688048</v>
          </cell>
          <cell r="I41">
            <v>5.88938022688048</v>
          </cell>
          <cell r="J41">
            <v>6</v>
          </cell>
        </row>
        <row r="42">
          <cell r="A42" t="str">
            <v>西安信息职业大学</v>
          </cell>
          <cell r="B42">
            <v>6223</v>
          </cell>
          <cell r="C42">
            <v>5</v>
          </cell>
          <cell r="D42">
            <v>5</v>
          </cell>
          <cell r="E42">
            <v>50</v>
          </cell>
          <cell r="F42">
            <v>0</v>
          </cell>
          <cell r="G42">
            <v>0</v>
          </cell>
          <cell r="H42">
            <v>5.44371420906797</v>
          </cell>
          <cell r="I42">
            <v>5.44371420906797</v>
          </cell>
          <cell r="J42">
            <v>5</v>
          </cell>
        </row>
        <row r="43">
          <cell r="A43" t="str">
            <v>西安交通大学城市学院</v>
          </cell>
          <cell r="B43">
            <v>10604</v>
          </cell>
          <cell r="C43">
            <v>5</v>
          </cell>
          <cell r="D43">
            <v>50</v>
          </cell>
          <cell r="E43">
            <v>80</v>
          </cell>
          <cell r="F43">
            <v>10</v>
          </cell>
          <cell r="G43">
            <v>80</v>
          </cell>
          <cell r="H43">
            <v>10.6713514334978</v>
          </cell>
          <cell r="I43">
            <v>10.6713514334978</v>
          </cell>
          <cell r="J43">
            <v>11</v>
          </cell>
        </row>
        <row r="44">
          <cell r="A44" t="str">
            <v>西北大学现代学院</v>
          </cell>
          <cell r="B44">
            <v>7401</v>
          </cell>
          <cell r="C44">
            <v>5</v>
          </cell>
          <cell r="D44">
            <v>50</v>
          </cell>
          <cell r="E44">
            <v>80</v>
          </cell>
          <cell r="F44">
            <v>0</v>
          </cell>
          <cell r="G44">
            <v>60</v>
          </cell>
          <cell r="H44">
            <v>8.62676951140406</v>
          </cell>
          <cell r="I44">
            <v>8.62676951140406</v>
          </cell>
          <cell r="J44">
            <v>9</v>
          </cell>
        </row>
        <row r="45">
          <cell r="A45" t="str">
            <v>西安建筑科技大学华清学院</v>
          </cell>
          <cell r="B45">
            <v>9860</v>
          </cell>
          <cell r="C45">
            <v>5</v>
          </cell>
          <cell r="D45">
            <v>50</v>
          </cell>
          <cell r="E45">
            <v>80</v>
          </cell>
          <cell r="F45">
            <v>0</v>
          </cell>
          <cell r="G45">
            <v>60</v>
          </cell>
          <cell r="H45">
            <v>9.81151841713482</v>
          </cell>
          <cell r="I45">
            <v>9.81151841713482</v>
          </cell>
          <cell r="J45">
            <v>10</v>
          </cell>
        </row>
        <row r="46">
          <cell r="A46" t="str">
            <v>西安财经大学行知学院</v>
          </cell>
          <cell r="B46">
            <v>8063</v>
          </cell>
          <cell r="C46">
            <v>5</v>
          </cell>
          <cell r="D46">
            <v>50</v>
          </cell>
          <cell r="E46">
            <v>80</v>
          </cell>
          <cell r="F46">
            <v>0</v>
          </cell>
          <cell r="G46">
            <v>60</v>
          </cell>
          <cell r="H46">
            <v>8.94572183982771</v>
          </cell>
          <cell r="I46">
            <v>8.94572183982771</v>
          </cell>
          <cell r="J46">
            <v>9</v>
          </cell>
        </row>
        <row r="47">
          <cell r="A47" t="str">
            <v>陕西科技大学镐京学院</v>
          </cell>
          <cell r="B47">
            <v>7144</v>
          </cell>
          <cell r="C47">
            <v>5</v>
          </cell>
          <cell r="D47">
            <v>50</v>
          </cell>
          <cell r="E47">
            <v>80</v>
          </cell>
          <cell r="F47">
            <v>10</v>
          </cell>
          <cell r="G47">
            <v>60</v>
          </cell>
          <cell r="H47">
            <v>8.76084136545934</v>
          </cell>
          <cell r="I47">
            <v>8.76084136545934</v>
          </cell>
          <cell r="J47">
            <v>9</v>
          </cell>
        </row>
        <row r="48">
          <cell r="A48" t="str">
            <v>西安工商学院</v>
          </cell>
          <cell r="B48">
            <v>8131</v>
          </cell>
          <cell r="C48">
            <v>5</v>
          </cell>
          <cell r="D48">
            <v>50</v>
          </cell>
          <cell r="E48">
            <v>80</v>
          </cell>
          <cell r="F48">
            <v>0</v>
          </cell>
          <cell r="G48">
            <v>80</v>
          </cell>
          <cell r="H48">
            <v>9.22196257552025</v>
          </cell>
          <cell r="I48">
            <v>9.22196257552025</v>
          </cell>
          <cell r="J48">
            <v>9</v>
          </cell>
        </row>
        <row r="49">
          <cell r="A49" t="str">
            <v>延安大学西安创新学院</v>
          </cell>
          <cell r="B49">
            <v>7344</v>
          </cell>
          <cell r="C49">
            <v>5</v>
          </cell>
          <cell r="D49">
            <v>50</v>
          </cell>
          <cell r="E49">
            <v>80</v>
          </cell>
          <cell r="F49">
            <v>40</v>
          </cell>
          <cell r="G49">
            <v>80</v>
          </cell>
          <cell r="H49">
            <v>9.87436405692279</v>
          </cell>
          <cell r="I49">
            <v>9.87436405692279</v>
          </cell>
          <cell r="J49">
            <v>10</v>
          </cell>
        </row>
        <row r="50">
          <cell r="A50" t="str">
            <v>西安明德理工学院</v>
          </cell>
          <cell r="B50">
            <v>12903</v>
          </cell>
          <cell r="C50">
            <v>5</v>
          </cell>
          <cell r="D50">
            <v>50</v>
          </cell>
          <cell r="E50">
            <v>80</v>
          </cell>
          <cell r="F50">
            <v>0</v>
          </cell>
          <cell r="G50">
            <v>60</v>
          </cell>
          <cell r="H50">
            <v>11.2776391654629</v>
          </cell>
          <cell r="I50">
            <v>11.2776391654629</v>
          </cell>
          <cell r="J50">
            <v>11</v>
          </cell>
        </row>
        <row r="51">
          <cell r="A51" t="str">
            <v>西安理工大学高科学院</v>
          </cell>
          <cell r="B51">
            <v>4065</v>
          </cell>
          <cell r="C51">
            <v>5</v>
          </cell>
          <cell r="D51">
            <v>50</v>
          </cell>
          <cell r="E51">
            <v>80</v>
          </cell>
          <cell r="F51">
            <v>10</v>
          </cell>
          <cell r="G51">
            <v>60</v>
          </cell>
          <cell r="H51">
            <v>7.27737577751912</v>
          </cell>
          <cell r="I51">
            <v>7.27737577751912</v>
          </cell>
          <cell r="J51">
            <v>7</v>
          </cell>
        </row>
        <row r="52">
          <cell r="A52" t="str">
            <v>西安科技大学高新学院</v>
          </cell>
          <cell r="B52">
            <v>7756</v>
          </cell>
          <cell r="C52">
            <v>5</v>
          </cell>
          <cell r="D52">
            <v>50</v>
          </cell>
          <cell r="E52">
            <v>80</v>
          </cell>
          <cell r="F52">
            <v>0</v>
          </cell>
          <cell r="G52">
            <v>80</v>
          </cell>
          <cell r="H52">
            <v>9.04128716289356</v>
          </cell>
          <cell r="I52">
            <v>9.04128716289356</v>
          </cell>
          <cell r="J52">
            <v>9</v>
          </cell>
        </row>
        <row r="53">
          <cell r="A53" t="str">
            <v>西安体育学院</v>
          </cell>
          <cell r="B53">
            <v>8395</v>
          </cell>
          <cell r="C53">
            <v>30</v>
          </cell>
          <cell r="D53">
            <v>50</v>
          </cell>
          <cell r="E53">
            <v>50</v>
          </cell>
          <cell r="F53">
            <v>40</v>
          </cell>
          <cell r="G53">
            <v>60</v>
          </cell>
          <cell r="H53">
            <v>16.156000325542</v>
          </cell>
          <cell r="I53">
            <v>16.156000325542</v>
          </cell>
          <cell r="J53">
            <v>16</v>
          </cell>
        </row>
        <row r="54">
          <cell r="A54" t="str">
            <v>西安文理学院</v>
          </cell>
          <cell r="B54">
            <v>14324</v>
          </cell>
          <cell r="C54">
            <v>5</v>
          </cell>
          <cell r="D54">
            <v>50</v>
          </cell>
          <cell r="E54">
            <v>80</v>
          </cell>
          <cell r="F54">
            <v>70</v>
          </cell>
          <cell r="G54">
            <v>80</v>
          </cell>
          <cell r="H54">
            <v>14.0110199478073</v>
          </cell>
          <cell r="I54">
            <v>14.0110199478073</v>
          </cell>
          <cell r="J54">
            <v>14</v>
          </cell>
        </row>
      </sheetData>
      <sheetData sheetId="4">
        <row r="6">
          <cell r="A6" t="str">
            <v>西安航空学院</v>
          </cell>
          <cell r="B6">
            <v>1650</v>
          </cell>
          <cell r="C6">
            <v>5</v>
          </cell>
          <cell r="D6">
            <v>5</v>
          </cell>
          <cell r="E6">
            <v>0</v>
          </cell>
          <cell r="F6">
            <v>80</v>
          </cell>
          <cell r="G6">
            <v>1.85597142950102</v>
          </cell>
          <cell r="H6">
            <v>1.85597142950102</v>
          </cell>
          <cell r="I6">
            <v>2</v>
          </cell>
        </row>
        <row r="7">
          <cell r="A7" t="str">
            <v>陕西职业技术学院</v>
          </cell>
          <cell r="B7">
            <v>13971</v>
          </cell>
          <cell r="C7">
            <v>60</v>
          </cell>
          <cell r="D7">
            <v>100</v>
          </cell>
          <cell r="E7">
            <v>40</v>
          </cell>
          <cell r="F7">
            <v>60</v>
          </cell>
          <cell r="G7">
            <v>13.4268736676016</v>
          </cell>
          <cell r="H7">
            <v>13.4268736676016</v>
          </cell>
          <cell r="I7">
            <v>13</v>
          </cell>
        </row>
        <row r="8">
          <cell r="A8" t="str">
            <v>陕西工业职业技术学院</v>
          </cell>
          <cell r="B8">
            <v>23233</v>
          </cell>
          <cell r="C8">
            <v>100</v>
          </cell>
          <cell r="D8">
            <v>100</v>
          </cell>
          <cell r="E8">
            <v>10</v>
          </cell>
          <cell r="F8">
            <v>80</v>
          </cell>
          <cell r="G8">
            <v>20.5584881575876</v>
          </cell>
          <cell r="H8">
            <v>20.5584881575876</v>
          </cell>
          <cell r="I8">
            <v>21</v>
          </cell>
        </row>
        <row r="9">
          <cell r="A9" t="str">
            <v>杨凌职业技术学院</v>
          </cell>
          <cell r="B9">
            <v>21649</v>
          </cell>
          <cell r="C9">
            <v>100</v>
          </cell>
          <cell r="D9">
            <v>100</v>
          </cell>
          <cell r="E9">
            <v>70</v>
          </cell>
          <cell r="F9">
            <v>60</v>
          </cell>
          <cell r="G9">
            <v>20.54834878051</v>
          </cell>
          <cell r="H9">
            <v>20.54834878051</v>
          </cell>
          <cell r="I9">
            <v>21</v>
          </cell>
        </row>
        <row r="10">
          <cell r="A10" t="str">
            <v>西安航空职业技术学院</v>
          </cell>
          <cell r="B10">
            <v>14689</v>
          </cell>
          <cell r="C10">
            <v>100</v>
          </cell>
          <cell r="D10">
            <v>100</v>
          </cell>
          <cell r="E10">
            <v>10</v>
          </cell>
          <cell r="F10">
            <v>60</v>
          </cell>
          <cell r="G10">
            <v>16.5871660401775</v>
          </cell>
          <cell r="H10">
            <v>16.5871660401775</v>
          </cell>
          <cell r="I10">
            <v>17</v>
          </cell>
        </row>
        <row r="11">
          <cell r="A11" t="str">
            <v>陕西铁路工程职业技术学院</v>
          </cell>
          <cell r="B11">
            <v>19237</v>
          </cell>
          <cell r="C11">
            <v>100</v>
          </cell>
          <cell r="D11">
            <v>100</v>
          </cell>
          <cell r="E11">
            <v>10</v>
          </cell>
          <cell r="F11">
            <v>60</v>
          </cell>
          <cell r="G11">
            <v>18.6146148920011</v>
          </cell>
          <cell r="H11">
            <v>18.6146148920011</v>
          </cell>
          <cell r="I11">
            <v>19</v>
          </cell>
        </row>
        <row r="12">
          <cell r="A12" t="str">
            <v>陕西能源职业技术学院</v>
          </cell>
          <cell r="B12">
            <v>17822</v>
          </cell>
          <cell r="C12">
            <v>80</v>
          </cell>
          <cell r="D12">
            <v>100</v>
          </cell>
          <cell r="E12">
            <v>70</v>
          </cell>
          <cell r="F12">
            <v>60</v>
          </cell>
          <cell r="G12">
            <v>17.2075833348312</v>
          </cell>
          <cell r="H12">
            <v>17.2075833348312</v>
          </cell>
          <cell r="I12">
            <v>17</v>
          </cell>
        </row>
        <row r="13">
          <cell r="A13" t="str">
            <v>陕西国防工业职业技术学院</v>
          </cell>
          <cell r="B13">
            <v>18092</v>
          </cell>
          <cell r="C13">
            <v>80</v>
          </cell>
          <cell r="D13">
            <v>100</v>
          </cell>
          <cell r="E13">
            <v>10</v>
          </cell>
          <cell r="F13">
            <v>60</v>
          </cell>
          <cell r="G13">
            <v>16.4694558272791</v>
          </cell>
          <cell r="H13">
            <v>16.4694558272791</v>
          </cell>
          <cell r="I13">
            <v>16</v>
          </cell>
        </row>
        <row r="14">
          <cell r="A14" t="str">
            <v>陕西财经职业技术学院</v>
          </cell>
          <cell r="B14">
            <v>17536</v>
          </cell>
          <cell r="C14">
            <v>40</v>
          </cell>
          <cell r="D14">
            <v>100</v>
          </cell>
          <cell r="E14">
            <v>10</v>
          </cell>
          <cell r="F14">
            <v>60</v>
          </cell>
          <cell r="G14">
            <v>12.9521360067756</v>
          </cell>
          <cell r="H14">
            <v>12.9521360067756</v>
          </cell>
          <cell r="I14">
            <v>13</v>
          </cell>
        </row>
        <row r="15">
          <cell r="A15" t="str">
            <v>陕西交通职业技术学院</v>
          </cell>
          <cell r="B15">
            <v>15083</v>
          </cell>
          <cell r="C15">
            <v>80</v>
          </cell>
          <cell r="D15">
            <v>100</v>
          </cell>
          <cell r="E15">
            <v>0</v>
          </cell>
          <cell r="F15">
            <v>60</v>
          </cell>
          <cell r="G15">
            <v>14.9849946478169</v>
          </cell>
          <cell r="H15">
            <v>14.9849946478169</v>
          </cell>
          <cell r="I15">
            <v>15</v>
          </cell>
        </row>
        <row r="16">
          <cell r="A16" t="str">
            <v>陕西工商职业学院</v>
          </cell>
          <cell r="B16">
            <v>22005</v>
          </cell>
          <cell r="C16">
            <v>60</v>
          </cell>
          <cell r="D16">
            <v>100</v>
          </cell>
          <cell r="E16">
            <v>40</v>
          </cell>
          <cell r="F16">
            <v>60</v>
          </cell>
          <cell r="G16">
            <v>17.0083433412056</v>
          </cell>
          <cell r="H16">
            <v>17.0083433412056</v>
          </cell>
          <cell r="I16">
            <v>17</v>
          </cell>
        </row>
        <row r="17">
          <cell r="A17" t="str">
            <v>陕西艺术职业学院</v>
          </cell>
          <cell r="B17">
            <v>4016</v>
          </cell>
          <cell r="C17">
            <v>40</v>
          </cell>
          <cell r="D17">
            <v>5</v>
          </cell>
          <cell r="E17">
            <v>40</v>
          </cell>
          <cell r="F17">
            <v>60</v>
          </cell>
          <cell r="G17">
            <v>6.18131394025796</v>
          </cell>
          <cell r="H17">
            <v>6.18131394025796</v>
          </cell>
          <cell r="I17">
            <v>6</v>
          </cell>
        </row>
        <row r="18">
          <cell r="A18" t="str">
            <v>陕西机电职业技术学院</v>
          </cell>
          <cell r="B18">
            <v>9009</v>
          </cell>
          <cell r="C18">
            <v>20</v>
          </cell>
          <cell r="D18">
            <v>100</v>
          </cell>
          <cell r="E18">
            <v>0</v>
          </cell>
          <cell r="F18">
            <v>60</v>
          </cell>
          <cell r="G18">
            <v>7.3730800042306</v>
          </cell>
          <cell r="H18">
            <v>7.3730800042306</v>
          </cell>
          <cell r="I18">
            <v>7</v>
          </cell>
        </row>
        <row r="19">
          <cell r="A19" t="str">
            <v>陕西航空职业技术学院</v>
          </cell>
          <cell r="B19">
            <v>8568</v>
          </cell>
          <cell r="C19">
            <v>40</v>
          </cell>
          <cell r="D19">
            <v>100</v>
          </cell>
          <cell r="E19">
            <v>10</v>
          </cell>
          <cell r="F19">
            <v>60</v>
          </cell>
          <cell r="G19">
            <v>8.95429930863262</v>
          </cell>
          <cell r="H19">
            <v>8.95429930863262</v>
          </cell>
          <cell r="I19">
            <v>9</v>
          </cell>
        </row>
        <row r="20">
          <cell r="A20" t="str">
            <v>西安培华学院</v>
          </cell>
          <cell r="B20">
            <v>4275</v>
          </cell>
          <cell r="C20">
            <v>5</v>
          </cell>
          <cell r="D20">
            <v>5</v>
          </cell>
          <cell r="E20">
            <v>10</v>
          </cell>
          <cell r="F20">
            <v>80</v>
          </cell>
          <cell r="G20">
            <v>3.16924959245037</v>
          </cell>
          <cell r="H20">
            <v>3.16924959245037</v>
          </cell>
          <cell r="I20">
            <v>3</v>
          </cell>
        </row>
        <row r="21">
          <cell r="A21" t="str">
            <v>西安欧亚学院</v>
          </cell>
          <cell r="B21">
            <v>3880</v>
          </cell>
          <cell r="C21">
            <v>5</v>
          </cell>
          <cell r="D21">
            <v>5</v>
          </cell>
          <cell r="E21">
            <v>10</v>
          </cell>
          <cell r="F21">
            <v>80</v>
          </cell>
          <cell r="G21">
            <v>2.99316289577703</v>
          </cell>
          <cell r="H21">
            <v>2.99316289577703</v>
          </cell>
          <cell r="I21">
            <v>3</v>
          </cell>
        </row>
        <row r="22">
          <cell r="A22" t="str">
            <v>西安外事学院</v>
          </cell>
          <cell r="B22">
            <v>10500</v>
          </cell>
          <cell r="C22">
            <v>5</v>
          </cell>
          <cell r="D22">
            <v>50</v>
          </cell>
          <cell r="E22">
            <v>40</v>
          </cell>
          <cell r="F22">
            <v>80</v>
          </cell>
          <cell r="G22">
            <v>6.92916299344785</v>
          </cell>
          <cell r="H22">
            <v>6.92916299344785</v>
          </cell>
          <cell r="I22">
            <v>7</v>
          </cell>
        </row>
        <row r="23">
          <cell r="A23" t="str">
            <v>西安翻译学院</v>
          </cell>
          <cell r="B23">
            <v>6513</v>
          </cell>
          <cell r="C23">
            <v>5</v>
          </cell>
          <cell r="D23">
            <v>50</v>
          </cell>
          <cell r="E23">
            <v>40</v>
          </cell>
          <cell r="F23">
            <v>80</v>
          </cell>
          <cell r="G23">
            <v>5.15180182981092</v>
          </cell>
          <cell r="H23">
            <v>5.15180182981092</v>
          </cell>
          <cell r="I23">
            <v>5</v>
          </cell>
        </row>
        <row r="24">
          <cell r="A24" t="str">
            <v>西安思源学院</v>
          </cell>
          <cell r="B24">
            <v>7968</v>
          </cell>
          <cell r="C24">
            <v>5</v>
          </cell>
          <cell r="D24">
            <v>50</v>
          </cell>
          <cell r="E24">
            <v>40</v>
          </cell>
          <cell r="F24">
            <v>60</v>
          </cell>
          <cell r="G24">
            <v>5.6379249783165</v>
          </cell>
          <cell r="H24">
            <v>5.6379249783165</v>
          </cell>
          <cell r="I24">
            <v>6</v>
          </cell>
        </row>
        <row r="25">
          <cell r="A25" t="str">
            <v>陕西国际商贸学院</v>
          </cell>
          <cell r="B25">
            <v>6382</v>
          </cell>
          <cell r="C25">
            <v>5</v>
          </cell>
          <cell r="D25">
            <v>50</v>
          </cell>
          <cell r="E25">
            <v>40</v>
          </cell>
          <cell r="F25">
            <v>80</v>
          </cell>
          <cell r="G25">
            <v>5.09340345699014</v>
          </cell>
          <cell r="H25">
            <v>5.09340345699014</v>
          </cell>
          <cell r="I25">
            <v>5</v>
          </cell>
        </row>
        <row r="26">
          <cell r="A26" t="str">
            <v>西安高新科技职业学院</v>
          </cell>
          <cell r="B26">
            <v>7992</v>
          </cell>
          <cell r="C26">
            <v>5</v>
          </cell>
          <cell r="D26">
            <v>100</v>
          </cell>
          <cell r="E26">
            <v>40</v>
          </cell>
          <cell r="F26">
            <v>60</v>
          </cell>
          <cell r="G26">
            <v>6.26599162376849</v>
          </cell>
          <cell r="H26">
            <v>6.26599162376849</v>
          </cell>
          <cell r="I26">
            <v>6</v>
          </cell>
        </row>
        <row r="27">
          <cell r="A27" t="str">
            <v>陕西服装工程学院</v>
          </cell>
          <cell r="B27">
            <v>6606</v>
          </cell>
          <cell r="C27">
            <v>5</v>
          </cell>
          <cell r="D27">
            <v>50</v>
          </cell>
          <cell r="E27">
            <v>40</v>
          </cell>
          <cell r="F27">
            <v>80</v>
          </cell>
          <cell r="G27">
            <v>5.19326021662262</v>
          </cell>
          <cell r="H27">
            <v>5.19326021662262</v>
          </cell>
          <cell r="I27">
            <v>5</v>
          </cell>
        </row>
        <row r="28">
          <cell r="A28" t="str">
            <v>西安交通工程学院</v>
          </cell>
          <cell r="B28">
            <v>6864</v>
          </cell>
          <cell r="C28">
            <v>5</v>
          </cell>
          <cell r="D28">
            <v>50</v>
          </cell>
          <cell r="E28">
            <v>10</v>
          </cell>
          <cell r="F28">
            <v>60</v>
          </cell>
          <cell r="G28">
            <v>4.71652852282329</v>
          </cell>
          <cell r="H28">
            <v>4.71652852282329</v>
          </cell>
          <cell r="I28">
            <v>5</v>
          </cell>
        </row>
        <row r="29">
          <cell r="A29" t="str">
            <v>陕西电子信息职业技术学院</v>
          </cell>
          <cell r="B29">
            <v>2580</v>
          </cell>
          <cell r="C29">
            <v>5</v>
          </cell>
          <cell r="D29">
            <v>5</v>
          </cell>
          <cell r="E29">
            <v>10</v>
          </cell>
          <cell r="F29">
            <v>60</v>
          </cell>
          <cell r="G29">
            <v>2.25113705862428</v>
          </cell>
          <cell r="H29">
            <v>2.25113705862428</v>
          </cell>
          <cell r="I29">
            <v>2</v>
          </cell>
        </row>
        <row r="30">
          <cell r="A30" t="str">
            <v>西安汽车职业大学</v>
          </cell>
          <cell r="B30">
            <v>9667</v>
          </cell>
          <cell r="C30">
            <v>5</v>
          </cell>
          <cell r="D30">
            <v>50</v>
          </cell>
          <cell r="E30">
            <v>10</v>
          </cell>
          <cell r="F30">
            <v>0</v>
          </cell>
          <cell r="G30">
            <v>5.47857538554572</v>
          </cell>
          <cell r="H30">
            <v>5.47857538554572</v>
          </cell>
          <cell r="I30">
            <v>6</v>
          </cell>
        </row>
        <row r="31">
          <cell r="A31" t="str">
            <v>西安海棠职业学院</v>
          </cell>
          <cell r="B31">
            <v>8523</v>
          </cell>
          <cell r="C31">
            <v>5</v>
          </cell>
          <cell r="D31">
            <v>100</v>
          </cell>
          <cell r="E31">
            <v>70</v>
          </cell>
          <cell r="F31">
            <v>60</v>
          </cell>
          <cell r="G31">
            <v>6.93195092180898</v>
          </cell>
          <cell r="H31">
            <v>6.93195092180898</v>
          </cell>
          <cell r="I31">
            <v>7</v>
          </cell>
        </row>
        <row r="32">
          <cell r="A32" t="str">
            <v>西安信息职业大学</v>
          </cell>
          <cell r="B32">
            <v>4031</v>
          </cell>
          <cell r="C32">
            <v>5</v>
          </cell>
          <cell r="D32">
            <v>50</v>
          </cell>
          <cell r="E32">
            <v>0</v>
          </cell>
          <cell r="F32">
            <v>0</v>
          </cell>
          <cell r="G32">
            <v>2.82302622592951</v>
          </cell>
          <cell r="H32">
            <v>2.82302622592951</v>
          </cell>
          <cell r="I32">
            <v>3</v>
          </cell>
        </row>
        <row r="33">
          <cell r="A33" t="str">
            <v>陕西旅游烹饪职业学院</v>
          </cell>
          <cell r="B33">
            <v>3889</v>
          </cell>
          <cell r="C33">
            <v>5</v>
          </cell>
          <cell r="D33">
            <v>100</v>
          </cell>
          <cell r="E33">
            <v>10</v>
          </cell>
          <cell r="F33">
            <v>0</v>
          </cell>
          <cell r="G33">
            <v>3.52017364087445</v>
          </cell>
          <cell r="H33">
            <v>3.52017364087445</v>
          </cell>
          <cell r="I33">
            <v>4</v>
          </cell>
        </row>
        <row r="34">
          <cell r="A34" t="str">
            <v>西安医学高等专科学校</v>
          </cell>
          <cell r="B34">
            <v>14040</v>
          </cell>
          <cell r="C34">
            <v>20</v>
          </cell>
          <cell r="D34">
            <v>100</v>
          </cell>
          <cell r="E34">
            <v>100</v>
          </cell>
          <cell r="F34">
            <v>80</v>
          </cell>
          <cell r="G34">
            <v>11.2091626040746</v>
          </cell>
          <cell r="H34">
            <v>11.2091626040746</v>
          </cell>
          <cell r="I34">
            <v>11</v>
          </cell>
        </row>
        <row r="35">
          <cell r="A35" t="str">
            <v>西安城市建设职业学院</v>
          </cell>
          <cell r="B35">
            <v>10040</v>
          </cell>
          <cell r="C35">
            <v>5</v>
          </cell>
          <cell r="D35">
            <v>100</v>
          </cell>
          <cell r="E35">
            <v>0</v>
          </cell>
          <cell r="F35">
            <v>0</v>
          </cell>
          <cell r="G35">
            <v>6.11914066781167</v>
          </cell>
          <cell r="H35">
            <v>6.11914066781167</v>
          </cell>
          <cell r="I35">
            <v>6</v>
          </cell>
        </row>
        <row r="36">
          <cell r="A36" t="str">
            <v>西安明德理工学院</v>
          </cell>
          <cell r="B36">
            <v>4989</v>
          </cell>
          <cell r="C36">
            <v>5</v>
          </cell>
          <cell r="D36">
            <v>5</v>
          </cell>
          <cell r="E36">
            <v>10</v>
          </cell>
          <cell r="F36">
            <v>60</v>
          </cell>
          <cell r="G36">
            <v>3.32504301377888</v>
          </cell>
          <cell r="H36">
            <v>3.32504301377888</v>
          </cell>
          <cell r="I36">
            <v>3</v>
          </cell>
        </row>
        <row r="37">
          <cell r="A37" t="str">
            <v>西安科技大学高新学院</v>
          </cell>
          <cell r="B37">
            <v>3589</v>
          </cell>
          <cell r="C37">
            <v>5</v>
          </cell>
          <cell r="D37">
            <v>50</v>
          </cell>
          <cell r="E37">
            <v>10</v>
          </cell>
          <cell r="F37">
            <v>80</v>
          </cell>
          <cell r="G37">
            <v>3.41906920230387</v>
          </cell>
          <cell r="H37">
            <v>3.41906920230387</v>
          </cell>
          <cell r="I37">
            <v>3</v>
          </cell>
        </row>
        <row r="38">
          <cell r="A38" t="str">
            <v>陕西邮电职业技术学院</v>
          </cell>
          <cell r="B38">
            <v>7981</v>
          </cell>
          <cell r="C38">
            <v>20</v>
          </cell>
          <cell r="D38">
            <v>100</v>
          </cell>
          <cell r="E38">
            <v>0</v>
          </cell>
          <cell r="F38">
            <v>60</v>
          </cell>
          <cell r="G38">
            <v>6.91480880377443</v>
          </cell>
          <cell r="H38">
            <v>6.91480880377443</v>
          </cell>
          <cell r="I38">
            <v>7</v>
          </cell>
        </row>
        <row r="39">
          <cell r="A39" t="str">
            <v>西安电力高等专科学校</v>
          </cell>
          <cell r="B39">
            <v>2819</v>
          </cell>
          <cell r="C39">
            <v>40</v>
          </cell>
          <cell r="D39">
            <v>5</v>
          </cell>
          <cell r="E39">
            <v>0</v>
          </cell>
          <cell r="F39">
            <v>60</v>
          </cell>
          <cell r="G39">
            <v>5.07537733694677</v>
          </cell>
          <cell r="H39">
            <v>5.07537733694677</v>
          </cell>
          <cell r="I39">
            <v>5</v>
          </cell>
        </row>
        <row r="40">
          <cell r="A40" t="str">
            <v>陕西青年职业学院</v>
          </cell>
          <cell r="B40">
            <v>11522</v>
          </cell>
          <cell r="C40">
            <v>40</v>
          </cell>
          <cell r="D40">
            <v>100</v>
          </cell>
          <cell r="E40">
            <v>40</v>
          </cell>
          <cell r="F40">
            <v>80</v>
          </cell>
          <cell r="G40">
            <v>10.8629056093047</v>
          </cell>
          <cell r="H40">
            <v>10.8629056093047</v>
          </cell>
          <cell r="I40">
            <v>11</v>
          </cell>
        </row>
        <row r="41">
          <cell r="A41" t="str">
            <v>陕西警官职业学院</v>
          </cell>
          <cell r="B41">
            <v>8657</v>
          </cell>
          <cell r="C41">
            <v>40</v>
          </cell>
          <cell r="D41">
            <v>100</v>
          </cell>
          <cell r="E41">
            <v>0</v>
          </cell>
          <cell r="F41">
            <v>60</v>
          </cell>
          <cell r="G41">
            <v>8.85089277801601</v>
          </cell>
          <cell r="H41">
            <v>8.85089277801601</v>
          </cell>
          <cell r="I41">
            <v>9</v>
          </cell>
        </row>
        <row r="42">
          <cell r="A42" t="str">
            <v>西安铁路职业技术学院</v>
          </cell>
          <cell r="B42">
            <v>15331</v>
          </cell>
          <cell r="C42">
            <v>80</v>
          </cell>
          <cell r="D42">
            <v>100</v>
          </cell>
          <cell r="E42">
            <v>0</v>
          </cell>
          <cell r="F42">
            <v>60</v>
          </cell>
          <cell r="G42">
            <v>15.0955503459814</v>
          </cell>
          <cell r="H42">
            <v>15.0955503459814</v>
          </cell>
          <cell r="I42">
            <v>15</v>
          </cell>
        </row>
        <row r="43">
          <cell r="A43" t="str">
            <v>西安职业技术学院</v>
          </cell>
          <cell r="B43">
            <v>12780</v>
          </cell>
          <cell r="C43">
            <v>40</v>
          </cell>
          <cell r="D43">
            <v>100</v>
          </cell>
          <cell r="E43">
            <v>40</v>
          </cell>
          <cell r="F43">
            <v>60</v>
          </cell>
          <cell r="G43">
            <v>11.2612083040264</v>
          </cell>
          <cell r="H43">
            <v>11.2612083040264</v>
          </cell>
          <cell r="I43">
            <v>11</v>
          </cell>
        </row>
        <row r="44">
          <cell r="A44" t="str">
            <v>铜川职业技术学院</v>
          </cell>
          <cell r="B44">
            <v>7345</v>
          </cell>
          <cell r="C44">
            <v>20</v>
          </cell>
          <cell r="D44">
            <v>100</v>
          </cell>
          <cell r="E44">
            <v>70</v>
          </cell>
          <cell r="F44">
            <v>60</v>
          </cell>
          <cell r="G44">
            <v>7.63285925971911</v>
          </cell>
          <cell r="H44">
            <v>7.63285925971911</v>
          </cell>
          <cell r="I44">
            <v>8</v>
          </cell>
        </row>
        <row r="45">
          <cell r="A45" t="str">
            <v>宝鸡职业技术学院</v>
          </cell>
          <cell r="B45">
            <v>20079</v>
          </cell>
          <cell r="C45">
            <v>60</v>
          </cell>
          <cell r="D45">
            <v>100</v>
          </cell>
          <cell r="E45">
            <v>100</v>
          </cell>
          <cell r="F45">
            <v>60</v>
          </cell>
          <cell r="G45">
            <v>17.0082440900462</v>
          </cell>
          <cell r="H45">
            <v>17.0082440900462</v>
          </cell>
          <cell r="I45">
            <v>17</v>
          </cell>
        </row>
        <row r="46">
          <cell r="A46" t="str">
            <v>咸阳职业技术学院</v>
          </cell>
          <cell r="B46">
            <v>21019</v>
          </cell>
          <cell r="C46">
            <v>60</v>
          </cell>
          <cell r="D46">
            <v>100</v>
          </cell>
          <cell r="E46">
            <v>100</v>
          </cell>
          <cell r="F46">
            <v>0</v>
          </cell>
          <cell r="G46">
            <v>16.9397858492182</v>
          </cell>
          <cell r="H46">
            <v>16.9397858492182</v>
          </cell>
          <cell r="I46">
            <v>17</v>
          </cell>
        </row>
        <row r="47">
          <cell r="A47" t="str">
            <v>渭南职业技术学院</v>
          </cell>
          <cell r="B47">
            <v>13522</v>
          </cell>
          <cell r="C47">
            <v>40</v>
          </cell>
          <cell r="D47">
            <v>100</v>
          </cell>
          <cell r="E47">
            <v>70</v>
          </cell>
          <cell r="F47">
            <v>60</v>
          </cell>
          <cell r="G47">
            <v>12.0212291033278</v>
          </cell>
          <cell r="H47">
            <v>12.0212291033278</v>
          </cell>
          <cell r="I47">
            <v>12</v>
          </cell>
        </row>
        <row r="48">
          <cell r="A48" t="str">
            <v>汉中职业技术学院</v>
          </cell>
          <cell r="B48">
            <v>14832</v>
          </cell>
          <cell r="C48">
            <v>40</v>
          </cell>
          <cell r="D48">
            <v>100</v>
          </cell>
          <cell r="E48">
            <v>100</v>
          </cell>
          <cell r="F48">
            <v>60</v>
          </cell>
          <cell r="G48">
            <v>13.0344581145545</v>
          </cell>
          <cell r="H48">
            <v>13.0344581145545</v>
          </cell>
          <cell r="I48">
            <v>13</v>
          </cell>
        </row>
        <row r="49">
          <cell r="A49" t="str">
            <v>安康职业技术学院</v>
          </cell>
          <cell r="B49">
            <v>10186</v>
          </cell>
          <cell r="C49">
            <v>40</v>
          </cell>
          <cell r="D49">
            <v>100</v>
          </cell>
          <cell r="E49">
            <v>70</v>
          </cell>
          <cell r="F49">
            <v>60</v>
          </cell>
          <cell r="G49">
            <v>10.5340766473728</v>
          </cell>
          <cell r="H49">
            <v>10.5340766473728</v>
          </cell>
          <cell r="I49">
            <v>11</v>
          </cell>
        </row>
        <row r="50">
          <cell r="A50" t="str">
            <v>商洛职业技术学院</v>
          </cell>
          <cell r="B50">
            <v>10048</v>
          </cell>
          <cell r="C50">
            <v>40</v>
          </cell>
          <cell r="D50">
            <v>100</v>
          </cell>
          <cell r="E50">
            <v>70</v>
          </cell>
          <cell r="F50">
            <v>60</v>
          </cell>
          <cell r="G50">
            <v>10.4725577508135</v>
          </cell>
          <cell r="H50">
            <v>10.4725577508135</v>
          </cell>
          <cell r="I50">
            <v>10</v>
          </cell>
        </row>
        <row r="51">
          <cell r="A51" t="str">
            <v>延安职业技术学院</v>
          </cell>
          <cell r="B51">
            <v>12274</v>
          </cell>
          <cell r="C51">
            <v>60</v>
          </cell>
          <cell r="D51">
            <v>100</v>
          </cell>
          <cell r="E51">
            <v>40</v>
          </cell>
          <cell r="F51">
            <v>60</v>
          </cell>
          <cell r="G51">
            <v>12.6703695555645</v>
          </cell>
          <cell r="H51">
            <v>12.6703695555645</v>
          </cell>
          <cell r="I51">
            <v>13</v>
          </cell>
        </row>
        <row r="52">
          <cell r="A52" t="str">
            <v>榆林职业技术学院</v>
          </cell>
          <cell r="B52">
            <v>7347</v>
          </cell>
          <cell r="C52">
            <v>20</v>
          </cell>
          <cell r="D52">
            <v>100</v>
          </cell>
          <cell r="E52">
            <v>40</v>
          </cell>
          <cell r="F52">
            <v>60</v>
          </cell>
          <cell r="G52">
            <v>7.20450555491125</v>
          </cell>
          <cell r="H52">
            <v>7.20450555491125</v>
          </cell>
          <cell r="I52">
            <v>7</v>
          </cell>
        </row>
        <row r="53">
          <cell r="A53" t="str">
            <v>神木职业技术学院</v>
          </cell>
          <cell r="B53">
            <v>5701</v>
          </cell>
          <cell r="C53">
            <v>20</v>
          </cell>
          <cell r="D53">
            <v>100</v>
          </cell>
          <cell r="E53">
            <v>40</v>
          </cell>
          <cell r="F53">
            <v>60</v>
          </cell>
          <cell r="G53">
            <v>6.47073668725476</v>
          </cell>
          <cell r="H53">
            <v>6.47073668725476</v>
          </cell>
          <cell r="I53">
            <v>6</v>
          </cell>
        </row>
      </sheetData>
      <sheetData sheetId="5">
        <row r="6">
          <cell r="A6" t="str">
            <v>西北大学</v>
          </cell>
          <cell r="B6">
            <v>100</v>
          </cell>
          <cell r="C6">
            <v>100</v>
          </cell>
          <cell r="D6">
            <v>13554</v>
          </cell>
          <cell r="E6">
            <v>3744</v>
          </cell>
          <cell r="F6">
            <v>100</v>
          </cell>
          <cell r="G6">
            <v>10</v>
          </cell>
          <cell r="H6">
            <v>80</v>
          </cell>
          <cell r="I6">
            <v>715.335002642771</v>
          </cell>
          <cell r="J6">
            <v>715.335002642771</v>
          </cell>
          <cell r="K6">
            <v>715</v>
          </cell>
        </row>
        <row r="7">
          <cell r="A7" t="str">
            <v>西安理工大学</v>
          </cell>
          <cell r="B7">
            <v>50</v>
          </cell>
          <cell r="C7">
            <v>100</v>
          </cell>
          <cell r="D7">
            <v>18250</v>
          </cell>
          <cell r="E7">
            <v>5485</v>
          </cell>
          <cell r="F7">
            <v>100</v>
          </cell>
          <cell r="G7">
            <v>10</v>
          </cell>
          <cell r="H7">
            <v>80</v>
          </cell>
          <cell r="I7">
            <v>592.641060778417</v>
          </cell>
          <cell r="J7">
            <v>592.641060778417</v>
          </cell>
          <cell r="K7">
            <v>593</v>
          </cell>
        </row>
        <row r="8">
          <cell r="A8" t="str">
            <v>西安工业大学</v>
          </cell>
          <cell r="B8">
            <v>30</v>
          </cell>
          <cell r="C8">
            <v>70</v>
          </cell>
          <cell r="D8">
            <v>18210</v>
          </cell>
          <cell r="E8">
            <v>5433</v>
          </cell>
          <cell r="F8">
            <v>100</v>
          </cell>
          <cell r="G8">
            <v>0</v>
          </cell>
          <cell r="H8">
            <v>80</v>
          </cell>
          <cell r="I8">
            <v>479.626226278086</v>
          </cell>
          <cell r="J8">
            <v>479.626226278086</v>
          </cell>
          <cell r="K8">
            <v>480</v>
          </cell>
        </row>
        <row r="9">
          <cell r="A9" t="str">
            <v>西安建筑科技大学</v>
          </cell>
          <cell r="B9">
            <v>50</v>
          </cell>
          <cell r="C9">
            <v>70</v>
          </cell>
          <cell r="D9">
            <v>20323</v>
          </cell>
          <cell r="E9">
            <v>6313</v>
          </cell>
          <cell r="F9">
            <v>100</v>
          </cell>
          <cell r="G9">
            <v>10</v>
          </cell>
          <cell r="H9">
            <v>80</v>
          </cell>
          <cell r="I9">
            <v>597.861848152163</v>
          </cell>
          <cell r="J9">
            <v>597.861848152163</v>
          </cell>
          <cell r="K9">
            <v>598</v>
          </cell>
        </row>
        <row r="10">
          <cell r="A10" t="str">
            <v>西安科技大学</v>
          </cell>
          <cell r="B10">
            <v>50</v>
          </cell>
          <cell r="C10">
            <v>70</v>
          </cell>
          <cell r="D10">
            <v>20018</v>
          </cell>
          <cell r="E10">
            <v>6481</v>
          </cell>
          <cell r="F10">
            <v>100</v>
          </cell>
          <cell r="G10">
            <v>40</v>
          </cell>
          <cell r="H10">
            <v>60</v>
          </cell>
          <cell r="I10">
            <v>607.170171259314</v>
          </cell>
          <cell r="J10">
            <v>607.170171259314</v>
          </cell>
          <cell r="K10">
            <v>607</v>
          </cell>
        </row>
        <row r="11">
          <cell r="A11" t="str">
            <v>西安石油大学</v>
          </cell>
          <cell r="B11">
            <v>30</v>
          </cell>
          <cell r="C11">
            <v>70</v>
          </cell>
          <cell r="D11">
            <v>17465</v>
          </cell>
          <cell r="E11">
            <v>6112</v>
          </cell>
          <cell r="F11">
            <v>100</v>
          </cell>
          <cell r="G11">
            <v>40</v>
          </cell>
          <cell r="H11">
            <v>60</v>
          </cell>
          <cell r="I11">
            <v>499.646069725342</v>
          </cell>
          <cell r="J11">
            <v>499.646069725342</v>
          </cell>
          <cell r="K11">
            <v>500</v>
          </cell>
        </row>
        <row r="12">
          <cell r="A12" t="str">
            <v>陕西科技大学</v>
          </cell>
          <cell r="B12">
            <v>50</v>
          </cell>
          <cell r="C12">
            <v>70</v>
          </cell>
          <cell r="D12">
            <v>18474</v>
          </cell>
          <cell r="E12">
            <v>6089</v>
          </cell>
          <cell r="F12">
            <v>100</v>
          </cell>
          <cell r="G12">
            <v>10</v>
          </cell>
          <cell r="H12">
            <v>80</v>
          </cell>
          <cell r="I12">
            <v>578.139154913153</v>
          </cell>
          <cell r="J12">
            <v>578.139154913153</v>
          </cell>
          <cell r="K12">
            <v>578</v>
          </cell>
        </row>
        <row r="13">
          <cell r="A13" t="str">
            <v>西安工程大学</v>
          </cell>
          <cell r="B13">
            <v>30</v>
          </cell>
          <cell r="C13">
            <v>70</v>
          </cell>
          <cell r="D13">
            <v>16341</v>
          </cell>
          <cell r="E13">
            <v>4297</v>
          </cell>
          <cell r="F13">
            <v>100</v>
          </cell>
          <cell r="G13">
            <v>0</v>
          </cell>
          <cell r="H13">
            <v>80</v>
          </cell>
          <cell r="I13">
            <v>440.453782803645</v>
          </cell>
          <cell r="J13">
            <v>440.453782803645</v>
          </cell>
          <cell r="K13">
            <v>440</v>
          </cell>
        </row>
        <row r="14">
          <cell r="A14" t="str">
            <v>西安邮电大学</v>
          </cell>
          <cell r="B14">
            <v>30</v>
          </cell>
          <cell r="C14">
            <v>70</v>
          </cell>
          <cell r="D14">
            <v>16147</v>
          </cell>
          <cell r="E14">
            <v>4867</v>
          </cell>
          <cell r="F14">
            <v>100</v>
          </cell>
          <cell r="G14">
            <v>0</v>
          </cell>
          <cell r="H14">
            <v>80</v>
          </cell>
          <cell r="I14">
            <v>450.936280353629</v>
          </cell>
          <cell r="J14">
            <v>450.936280353629</v>
          </cell>
          <cell r="K14">
            <v>451</v>
          </cell>
        </row>
        <row r="15">
          <cell r="A15" t="str">
            <v>陕西中医药大学</v>
          </cell>
          <cell r="B15">
            <v>30</v>
          </cell>
          <cell r="C15">
            <v>50</v>
          </cell>
          <cell r="D15">
            <v>13405</v>
          </cell>
          <cell r="E15">
            <v>4691</v>
          </cell>
          <cell r="F15">
            <v>100</v>
          </cell>
          <cell r="G15">
            <v>100</v>
          </cell>
          <cell r="H15">
            <v>60</v>
          </cell>
          <cell r="I15">
            <v>438.118132288699</v>
          </cell>
          <cell r="J15">
            <v>438.118132288699</v>
          </cell>
          <cell r="K15">
            <v>438</v>
          </cell>
        </row>
        <row r="16">
          <cell r="A16" t="str">
            <v>延安大学</v>
          </cell>
          <cell r="B16">
            <v>30</v>
          </cell>
          <cell r="C16">
            <v>70</v>
          </cell>
          <cell r="D16">
            <v>17183</v>
          </cell>
          <cell r="E16">
            <v>6014</v>
          </cell>
          <cell r="F16">
            <v>100</v>
          </cell>
          <cell r="G16">
            <v>70</v>
          </cell>
          <cell r="H16">
            <v>60</v>
          </cell>
          <cell r="I16">
            <v>505.699578977167</v>
          </cell>
          <cell r="J16">
            <v>505.699578977167</v>
          </cell>
          <cell r="K16">
            <v>506</v>
          </cell>
        </row>
        <row r="17">
          <cell r="A17" t="str">
            <v>陕西理工大学</v>
          </cell>
          <cell r="B17">
            <v>30</v>
          </cell>
          <cell r="C17">
            <v>70</v>
          </cell>
          <cell r="D17">
            <v>21871</v>
          </cell>
          <cell r="E17">
            <v>6415</v>
          </cell>
          <cell r="F17">
            <v>100</v>
          </cell>
          <cell r="G17">
            <v>70</v>
          </cell>
          <cell r="H17">
            <v>60</v>
          </cell>
          <cell r="I17">
            <v>552.174511245411</v>
          </cell>
          <cell r="J17">
            <v>552.174511245411</v>
          </cell>
          <cell r="K17">
            <v>552</v>
          </cell>
        </row>
        <row r="18">
          <cell r="A18" t="str">
            <v>宝鸡文理学院</v>
          </cell>
          <cell r="B18">
            <v>30</v>
          </cell>
          <cell r="C18">
            <v>50</v>
          </cell>
          <cell r="D18">
            <v>19732</v>
          </cell>
          <cell r="E18">
            <v>6003</v>
          </cell>
          <cell r="F18">
            <v>80</v>
          </cell>
          <cell r="G18">
            <v>70</v>
          </cell>
          <cell r="H18">
            <v>80</v>
          </cell>
          <cell r="I18">
            <v>504.519754467703</v>
          </cell>
          <cell r="J18">
            <v>504.519754467703</v>
          </cell>
          <cell r="K18">
            <v>505</v>
          </cell>
        </row>
        <row r="19">
          <cell r="A19" t="str">
            <v>咸阳师范学院</v>
          </cell>
          <cell r="B19">
            <v>5</v>
          </cell>
          <cell r="C19">
            <v>50</v>
          </cell>
          <cell r="D19">
            <v>16864</v>
          </cell>
          <cell r="E19">
            <v>5902</v>
          </cell>
          <cell r="F19">
            <v>80</v>
          </cell>
          <cell r="G19">
            <v>100</v>
          </cell>
          <cell r="H19">
            <v>60</v>
          </cell>
          <cell r="I19">
            <v>388.580501686393</v>
          </cell>
          <cell r="J19">
            <v>388.580501686393</v>
          </cell>
          <cell r="K19">
            <v>389</v>
          </cell>
        </row>
        <row r="20">
          <cell r="A20" t="str">
            <v>渭南师范学院</v>
          </cell>
          <cell r="B20">
            <v>5</v>
          </cell>
          <cell r="C20">
            <v>50</v>
          </cell>
          <cell r="D20">
            <v>19998</v>
          </cell>
          <cell r="E20">
            <v>6999</v>
          </cell>
          <cell r="F20">
            <v>80</v>
          </cell>
          <cell r="G20">
            <v>100</v>
          </cell>
          <cell r="H20">
            <v>60</v>
          </cell>
          <cell r="I20">
            <v>437.180441207213</v>
          </cell>
          <cell r="J20">
            <v>437.180441207213</v>
          </cell>
          <cell r="K20">
            <v>437</v>
          </cell>
        </row>
        <row r="21">
          <cell r="A21" t="str">
            <v>西安外国语大学</v>
          </cell>
          <cell r="B21">
            <v>30</v>
          </cell>
          <cell r="C21">
            <v>70</v>
          </cell>
          <cell r="D21">
            <v>16087</v>
          </cell>
          <cell r="E21">
            <v>4090</v>
          </cell>
          <cell r="F21">
            <v>100</v>
          </cell>
          <cell r="G21">
            <v>10</v>
          </cell>
          <cell r="H21">
            <v>80</v>
          </cell>
          <cell r="I21">
            <v>437.487954161922</v>
          </cell>
          <cell r="J21">
            <v>437.487954161922</v>
          </cell>
          <cell r="K21">
            <v>437</v>
          </cell>
        </row>
        <row r="22">
          <cell r="A22" t="str">
            <v>西北政法大学</v>
          </cell>
          <cell r="B22">
            <v>30</v>
          </cell>
          <cell r="C22">
            <v>70</v>
          </cell>
          <cell r="D22">
            <v>12364</v>
          </cell>
          <cell r="E22">
            <v>3319</v>
          </cell>
          <cell r="F22">
            <v>100</v>
          </cell>
          <cell r="G22">
            <v>0</v>
          </cell>
          <cell r="H22">
            <v>80</v>
          </cell>
          <cell r="I22">
            <v>387.53838105132</v>
          </cell>
          <cell r="J22">
            <v>387.53838105132</v>
          </cell>
          <cell r="K22">
            <v>388</v>
          </cell>
        </row>
        <row r="23">
          <cell r="A23" t="str">
            <v>西安音乐学院</v>
          </cell>
          <cell r="B23">
            <v>30</v>
          </cell>
          <cell r="C23">
            <v>50</v>
          </cell>
          <cell r="D23">
            <v>4246</v>
          </cell>
          <cell r="E23">
            <v>1027</v>
          </cell>
          <cell r="F23">
            <v>5</v>
          </cell>
          <cell r="G23">
            <v>0</v>
          </cell>
          <cell r="H23">
            <v>60</v>
          </cell>
          <cell r="I23">
            <v>230.81298101848</v>
          </cell>
          <cell r="J23">
            <v>230.81298101848</v>
          </cell>
          <cell r="K23">
            <v>231</v>
          </cell>
        </row>
        <row r="24">
          <cell r="A24" t="str">
            <v>西安美术学院</v>
          </cell>
          <cell r="B24">
            <v>50</v>
          </cell>
          <cell r="C24">
            <v>70</v>
          </cell>
          <cell r="D24">
            <v>6476</v>
          </cell>
          <cell r="E24">
            <v>1079</v>
          </cell>
          <cell r="F24">
            <v>5</v>
          </cell>
          <cell r="G24">
            <v>0</v>
          </cell>
          <cell r="H24">
            <v>60</v>
          </cell>
          <cell r="I24">
            <v>348.409266700473</v>
          </cell>
          <cell r="J24">
            <v>348.409266700473</v>
          </cell>
          <cell r="K24">
            <v>348</v>
          </cell>
        </row>
        <row r="25">
          <cell r="A25" t="str">
            <v>西安财经大学</v>
          </cell>
          <cell r="B25">
            <v>30</v>
          </cell>
          <cell r="C25">
            <v>70</v>
          </cell>
          <cell r="D25">
            <v>16615</v>
          </cell>
          <cell r="E25">
            <v>4967</v>
          </cell>
          <cell r="F25">
            <v>100</v>
          </cell>
          <cell r="G25">
            <v>0</v>
          </cell>
          <cell r="H25">
            <v>60</v>
          </cell>
          <cell r="I25">
            <v>454.659752119834</v>
          </cell>
          <cell r="J25">
            <v>454.659752119834</v>
          </cell>
          <cell r="K25">
            <v>455</v>
          </cell>
        </row>
        <row r="26">
          <cell r="A26" t="str">
            <v>西安航空学院</v>
          </cell>
          <cell r="B26">
            <v>5</v>
          </cell>
          <cell r="C26">
            <v>50</v>
          </cell>
          <cell r="D26">
            <v>12069</v>
          </cell>
          <cell r="E26">
            <v>4224</v>
          </cell>
          <cell r="F26">
            <v>80</v>
          </cell>
          <cell r="G26">
            <v>0</v>
          </cell>
          <cell r="H26">
            <v>80</v>
          </cell>
          <cell r="I26">
            <v>281.710511966247</v>
          </cell>
          <cell r="J26">
            <v>281.710511966247</v>
          </cell>
          <cell r="K26">
            <v>282</v>
          </cell>
        </row>
        <row r="27">
          <cell r="A27" t="str">
            <v>西安医学院</v>
          </cell>
          <cell r="B27">
            <v>5</v>
          </cell>
          <cell r="C27">
            <v>50</v>
          </cell>
          <cell r="D27">
            <v>14024</v>
          </cell>
          <cell r="E27">
            <v>4908</v>
          </cell>
          <cell r="F27">
            <v>100</v>
          </cell>
          <cell r="G27">
            <v>100</v>
          </cell>
          <cell r="H27">
            <v>80</v>
          </cell>
          <cell r="I27">
            <v>351.121978422954</v>
          </cell>
          <cell r="J27">
            <v>351.121978422954</v>
          </cell>
          <cell r="K27">
            <v>351</v>
          </cell>
        </row>
        <row r="28">
          <cell r="A28" t="str">
            <v>陕西学前师范学院</v>
          </cell>
          <cell r="B28">
            <v>5</v>
          </cell>
          <cell r="C28">
            <v>50</v>
          </cell>
          <cell r="D28">
            <v>11263</v>
          </cell>
          <cell r="E28">
            <v>3942</v>
          </cell>
          <cell r="F28">
            <v>80</v>
          </cell>
          <cell r="G28">
            <v>70</v>
          </cell>
          <cell r="H28">
            <v>0</v>
          </cell>
          <cell r="I28">
            <v>284.770564078905</v>
          </cell>
          <cell r="J28">
            <v>284.770564078905</v>
          </cell>
          <cell r="K28">
            <v>285</v>
          </cell>
        </row>
        <row r="29">
          <cell r="A29" t="str">
            <v>榆林学院</v>
          </cell>
          <cell r="B29">
            <v>5</v>
          </cell>
          <cell r="C29">
            <v>50</v>
          </cell>
          <cell r="D29">
            <v>14589</v>
          </cell>
          <cell r="E29">
            <v>5106</v>
          </cell>
          <cell r="F29">
            <v>80</v>
          </cell>
          <cell r="G29">
            <v>70</v>
          </cell>
          <cell r="H29">
            <v>60</v>
          </cell>
          <cell r="I29">
            <v>342.896593120265</v>
          </cell>
          <cell r="J29">
            <v>342.896593120265</v>
          </cell>
          <cell r="K29">
            <v>343</v>
          </cell>
        </row>
        <row r="30">
          <cell r="A30" t="str">
            <v>商洛学院</v>
          </cell>
          <cell r="B30">
            <v>5</v>
          </cell>
          <cell r="C30">
            <v>50</v>
          </cell>
          <cell r="D30">
            <v>12534</v>
          </cell>
          <cell r="E30">
            <v>4386</v>
          </cell>
          <cell r="F30">
            <v>80</v>
          </cell>
          <cell r="G30">
            <v>70</v>
          </cell>
          <cell r="H30">
            <v>60</v>
          </cell>
          <cell r="I30">
            <v>311.014576598027</v>
          </cell>
          <cell r="J30">
            <v>311.014576598027</v>
          </cell>
          <cell r="K30">
            <v>311</v>
          </cell>
        </row>
        <row r="31">
          <cell r="A31" t="str">
            <v>安康学院</v>
          </cell>
          <cell r="B31">
            <v>5</v>
          </cell>
          <cell r="C31">
            <v>50</v>
          </cell>
          <cell r="D31">
            <v>12678</v>
          </cell>
          <cell r="E31">
            <v>4437</v>
          </cell>
          <cell r="F31">
            <v>80</v>
          </cell>
          <cell r="G31">
            <v>70</v>
          </cell>
          <cell r="H31">
            <v>60</v>
          </cell>
          <cell r="I31">
            <v>313.260222691068</v>
          </cell>
          <cell r="J31">
            <v>313.260222691068</v>
          </cell>
          <cell r="K31">
            <v>313</v>
          </cell>
        </row>
        <row r="32">
          <cell r="A32" t="str">
            <v>西安培华学院</v>
          </cell>
          <cell r="B32">
            <v>5</v>
          </cell>
          <cell r="C32">
            <v>50</v>
          </cell>
          <cell r="D32">
            <v>19795</v>
          </cell>
          <cell r="E32">
            <v>6928</v>
          </cell>
          <cell r="F32">
            <v>80</v>
          </cell>
          <cell r="G32">
            <v>40</v>
          </cell>
          <cell r="H32">
            <v>80</v>
          </cell>
          <cell r="I32">
            <v>415.394839691769</v>
          </cell>
          <cell r="J32">
            <v>415.394839691769</v>
          </cell>
          <cell r="K32">
            <v>415</v>
          </cell>
        </row>
        <row r="33">
          <cell r="A33" t="str">
            <v>西安欧亚学院</v>
          </cell>
          <cell r="B33">
            <v>5</v>
          </cell>
          <cell r="C33">
            <v>50</v>
          </cell>
          <cell r="D33">
            <v>16454</v>
          </cell>
          <cell r="E33">
            <v>5758</v>
          </cell>
          <cell r="F33">
            <v>80</v>
          </cell>
          <cell r="G33">
            <v>0</v>
          </cell>
          <cell r="H33">
            <v>80</v>
          </cell>
          <cell r="I33">
            <v>349.691287632932</v>
          </cell>
          <cell r="J33">
            <v>349.691287632932</v>
          </cell>
          <cell r="K33">
            <v>350</v>
          </cell>
        </row>
        <row r="34">
          <cell r="A34" t="str">
            <v>西安外事学院</v>
          </cell>
          <cell r="B34">
            <v>5</v>
          </cell>
          <cell r="C34">
            <v>50</v>
          </cell>
          <cell r="D34">
            <v>17360</v>
          </cell>
          <cell r="E34">
            <v>6076</v>
          </cell>
          <cell r="F34">
            <v>80</v>
          </cell>
          <cell r="G34">
            <v>40</v>
          </cell>
          <cell r="H34">
            <v>80</v>
          </cell>
          <cell r="I34">
            <v>377.641446913037</v>
          </cell>
          <cell r="J34">
            <v>377.641446913037</v>
          </cell>
          <cell r="K34">
            <v>378</v>
          </cell>
        </row>
        <row r="35">
          <cell r="A35" t="str">
            <v>西安翻译学院</v>
          </cell>
          <cell r="B35">
            <v>5</v>
          </cell>
          <cell r="C35">
            <v>50</v>
          </cell>
          <cell r="D35">
            <v>17156</v>
          </cell>
          <cell r="E35">
            <v>6004</v>
          </cell>
          <cell r="F35">
            <v>80</v>
          </cell>
          <cell r="G35">
            <v>40</v>
          </cell>
          <cell r="H35">
            <v>80</v>
          </cell>
          <cell r="I35">
            <v>374.465402135005</v>
          </cell>
          <cell r="J35">
            <v>374.465402135005</v>
          </cell>
          <cell r="K35">
            <v>374</v>
          </cell>
        </row>
        <row r="36">
          <cell r="A36" t="str">
            <v>西京学院</v>
          </cell>
          <cell r="B36">
            <v>5</v>
          </cell>
          <cell r="C36">
            <v>50</v>
          </cell>
          <cell r="D36">
            <v>17599</v>
          </cell>
          <cell r="E36">
            <v>6159</v>
          </cell>
          <cell r="F36">
            <v>80</v>
          </cell>
          <cell r="G36">
            <v>40</v>
          </cell>
          <cell r="H36">
            <v>60</v>
          </cell>
          <cell r="I36">
            <v>379.149440495672</v>
          </cell>
          <cell r="J36">
            <v>379.149440495672</v>
          </cell>
          <cell r="K36">
            <v>379</v>
          </cell>
        </row>
        <row r="37">
          <cell r="A37" t="str">
            <v>西安思源学院</v>
          </cell>
          <cell r="B37">
            <v>5</v>
          </cell>
          <cell r="C37">
            <v>50</v>
          </cell>
          <cell r="D37">
            <v>13446</v>
          </cell>
          <cell r="E37">
            <v>4706</v>
          </cell>
          <cell r="F37">
            <v>80</v>
          </cell>
          <cell r="G37">
            <v>40</v>
          </cell>
          <cell r="H37">
            <v>60</v>
          </cell>
          <cell r="I37">
            <v>314.76197666126</v>
          </cell>
          <cell r="J37">
            <v>314.76197666126</v>
          </cell>
          <cell r="K37">
            <v>315</v>
          </cell>
        </row>
        <row r="38">
          <cell r="A38" t="str">
            <v>陕西国际商贸学院</v>
          </cell>
          <cell r="B38">
            <v>5</v>
          </cell>
          <cell r="C38">
            <v>50</v>
          </cell>
          <cell r="D38">
            <v>13498</v>
          </cell>
          <cell r="E38">
            <v>4724</v>
          </cell>
          <cell r="F38">
            <v>80</v>
          </cell>
          <cell r="G38">
            <v>40</v>
          </cell>
          <cell r="H38">
            <v>80</v>
          </cell>
          <cell r="I38">
            <v>317.74844026465</v>
          </cell>
          <cell r="J38">
            <v>317.74844026465</v>
          </cell>
          <cell r="K38">
            <v>318</v>
          </cell>
        </row>
        <row r="39">
          <cell r="A39" t="str">
            <v>陕西服装工程学院</v>
          </cell>
          <cell r="B39">
            <v>5</v>
          </cell>
          <cell r="C39">
            <v>50</v>
          </cell>
          <cell r="D39">
            <v>6225</v>
          </cell>
          <cell r="E39">
            <v>2178</v>
          </cell>
          <cell r="F39">
            <v>80</v>
          </cell>
          <cell r="G39">
            <v>40</v>
          </cell>
          <cell r="H39">
            <v>80</v>
          </cell>
          <cell r="I39">
            <v>204.959096062317</v>
          </cell>
          <cell r="J39">
            <v>204.959096062317</v>
          </cell>
          <cell r="K39">
            <v>205</v>
          </cell>
        </row>
        <row r="40">
          <cell r="A40" t="str">
            <v>西安交通工程学院</v>
          </cell>
          <cell r="B40">
            <v>5</v>
          </cell>
          <cell r="C40">
            <v>50</v>
          </cell>
          <cell r="D40">
            <v>9217</v>
          </cell>
          <cell r="E40">
            <v>3225</v>
          </cell>
          <cell r="F40">
            <v>80</v>
          </cell>
          <cell r="G40">
            <v>40</v>
          </cell>
          <cell r="H40">
            <v>60</v>
          </cell>
          <cell r="I40">
            <v>249.166399578041</v>
          </cell>
          <cell r="J40">
            <v>249.166399578041</v>
          </cell>
          <cell r="K40">
            <v>249</v>
          </cell>
        </row>
        <row r="41">
          <cell r="A41" t="str">
            <v>西安汽车职业大学</v>
          </cell>
          <cell r="B41">
            <v>5</v>
          </cell>
          <cell r="C41">
            <v>5</v>
          </cell>
          <cell r="D41">
            <v>7148</v>
          </cell>
          <cell r="E41">
            <v>2501</v>
          </cell>
          <cell r="F41">
            <v>50</v>
          </cell>
          <cell r="G41">
            <v>0</v>
          </cell>
          <cell r="H41">
            <v>0</v>
          </cell>
          <cell r="I41">
            <v>146.420410455602</v>
          </cell>
          <cell r="J41">
            <v>146.420410455602</v>
          </cell>
          <cell r="K41">
            <v>146</v>
          </cell>
        </row>
        <row r="42">
          <cell r="A42" t="str">
            <v>西安信息职业大学</v>
          </cell>
          <cell r="B42">
            <v>5</v>
          </cell>
          <cell r="C42">
            <v>5</v>
          </cell>
          <cell r="D42">
            <v>6223</v>
          </cell>
          <cell r="E42">
            <v>2178</v>
          </cell>
          <cell r="F42">
            <v>50</v>
          </cell>
          <cell r="G42">
            <v>0</v>
          </cell>
          <cell r="H42">
            <v>0</v>
          </cell>
          <cell r="I42">
            <v>132.092625623339</v>
          </cell>
          <cell r="J42">
            <v>132.092625623339</v>
          </cell>
          <cell r="K42">
            <v>132</v>
          </cell>
        </row>
        <row r="43">
          <cell r="A43" t="str">
            <v>西安交通大学城市学院</v>
          </cell>
          <cell r="B43">
            <v>5</v>
          </cell>
          <cell r="C43">
            <v>50</v>
          </cell>
          <cell r="D43">
            <v>10604</v>
          </cell>
          <cell r="E43">
            <v>2821</v>
          </cell>
          <cell r="F43">
            <v>80</v>
          </cell>
          <cell r="G43">
            <v>10</v>
          </cell>
          <cell r="H43">
            <v>80</v>
          </cell>
          <cell r="I43">
            <v>243.636130422624</v>
          </cell>
          <cell r="J43">
            <v>243.636130422624</v>
          </cell>
          <cell r="K43">
            <v>244</v>
          </cell>
        </row>
        <row r="44">
          <cell r="A44" t="str">
            <v>西北大学现代学院</v>
          </cell>
          <cell r="B44">
            <v>5</v>
          </cell>
          <cell r="C44">
            <v>50</v>
          </cell>
          <cell r="D44">
            <v>7401</v>
          </cell>
          <cell r="E44">
            <v>2454</v>
          </cell>
          <cell r="F44">
            <v>80</v>
          </cell>
          <cell r="G44">
            <v>0</v>
          </cell>
          <cell r="H44">
            <v>60</v>
          </cell>
          <cell r="I44">
            <v>204.260686910077</v>
          </cell>
          <cell r="J44">
            <v>204.260686910077</v>
          </cell>
          <cell r="K44">
            <v>204</v>
          </cell>
        </row>
        <row r="45">
          <cell r="A45" t="str">
            <v>西安建筑科技大学华清学院</v>
          </cell>
          <cell r="B45">
            <v>5</v>
          </cell>
          <cell r="C45">
            <v>50</v>
          </cell>
          <cell r="D45">
            <v>9860</v>
          </cell>
          <cell r="E45">
            <v>3131</v>
          </cell>
          <cell r="F45">
            <v>80</v>
          </cell>
          <cell r="G45">
            <v>0</v>
          </cell>
          <cell r="H45">
            <v>60</v>
          </cell>
          <cell r="I45">
            <v>238.507558698456</v>
          </cell>
          <cell r="J45">
            <v>238.507558698456</v>
          </cell>
          <cell r="K45">
            <v>238</v>
          </cell>
        </row>
        <row r="46">
          <cell r="A46" t="str">
            <v>西安财经大学行知学院</v>
          </cell>
          <cell r="B46">
            <v>5</v>
          </cell>
          <cell r="C46">
            <v>50</v>
          </cell>
          <cell r="D46">
            <v>8063</v>
          </cell>
          <cell r="E46">
            <v>1794</v>
          </cell>
          <cell r="F46">
            <v>80</v>
          </cell>
          <cell r="G46">
            <v>0</v>
          </cell>
          <cell r="H46">
            <v>60</v>
          </cell>
          <cell r="I46">
            <v>195.667746748316</v>
          </cell>
          <cell r="J46">
            <v>195.667746748316</v>
          </cell>
          <cell r="K46">
            <v>196</v>
          </cell>
        </row>
        <row r="47">
          <cell r="A47" t="str">
            <v>陕西科技大学镐京学院</v>
          </cell>
          <cell r="B47">
            <v>5</v>
          </cell>
          <cell r="C47">
            <v>50</v>
          </cell>
          <cell r="D47">
            <v>7144</v>
          </cell>
          <cell r="E47">
            <v>2277</v>
          </cell>
          <cell r="F47">
            <v>80</v>
          </cell>
          <cell r="G47">
            <v>10</v>
          </cell>
          <cell r="H47">
            <v>60</v>
          </cell>
          <cell r="I47">
            <v>201.905006973242</v>
          </cell>
          <cell r="J47">
            <v>201.905006973242</v>
          </cell>
          <cell r="K47">
            <v>202</v>
          </cell>
        </row>
        <row r="48">
          <cell r="A48" t="str">
            <v>西安工商学院</v>
          </cell>
          <cell r="B48">
            <v>5</v>
          </cell>
          <cell r="C48">
            <v>50</v>
          </cell>
          <cell r="D48">
            <v>8131</v>
          </cell>
          <cell r="E48">
            <v>2612</v>
          </cell>
          <cell r="F48">
            <v>80</v>
          </cell>
          <cell r="G48">
            <v>0</v>
          </cell>
          <cell r="H48">
            <v>80</v>
          </cell>
          <cell r="I48">
            <v>215.702882430401</v>
          </cell>
          <cell r="J48">
            <v>215.702882430401</v>
          </cell>
          <cell r="K48">
            <v>216</v>
          </cell>
        </row>
        <row r="49">
          <cell r="A49" t="str">
            <v>延安大学西安创新学院</v>
          </cell>
          <cell r="B49">
            <v>5</v>
          </cell>
          <cell r="C49">
            <v>50</v>
          </cell>
          <cell r="D49">
            <v>7344</v>
          </cell>
          <cell r="E49">
            <v>2482</v>
          </cell>
          <cell r="F49">
            <v>80</v>
          </cell>
          <cell r="G49">
            <v>40</v>
          </cell>
          <cell r="H49">
            <v>80</v>
          </cell>
          <cell r="I49">
            <v>220.457343736397</v>
          </cell>
          <cell r="J49">
            <v>220.457343736397</v>
          </cell>
          <cell r="K49">
            <v>220</v>
          </cell>
        </row>
        <row r="50">
          <cell r="A50" t="str">
            <v>西安明德理工学院</v>
          </cell>
          <cell r="B50">
            <v>5</v>
          </cell>
          <cell r="C50">
            <v>50</v>
          </cell>
          <cell r="D50">
            <v>12903</v>
          </cell>
          <cell r="E50">
            <v>2721</v>
          </cell>
          <cell r="F50">
            <v>80</v>
          </cell>
          <cell r="G50">
            <v>0</v>
          </cell>
          <cell r="H50">
            <v>60</v>
          </cell>
          <cell r="I50">
            <v>254.498817282134</v>
          </cell>
          <cell r="J50">
            <v>254.498817282134</v>
          </cell>
          <cell r="K50">
            <v>254</v>
          </cell>
        </row>
        <row r="51">
          <cell r="A51" t="str">
            <v>西安理工大学高科学院</v>
          </cell>
          <cell r="B51">
            <v>5</v>
          </cell>
          <cell r="C51">
            <v>50</v>
          </cell>
          <cell r="D51">
            <v>4065</v>
          </cell>
          <cell r="E51">
            <v>933</v>
          </cell>
          <cell r="F51">
            <v>80</v>
          </cell>
          <cell r="G51">
            <v>10</v>
          </cell>
          <cell r="H51">
            <v>60</v>
          </cell>
          <cell r="I51">
            <v>148.527078640855</v>
          </cell>
          <cell r="J51">
            <v>148.527078640855</v>
          </cell>
          <cell r="K51">
            <v>149</v>
          </cell>
        </row>
        <row r="52">
          <cell r="A52" t="str">
            <v>西安科技大学高新学院</v>
          </cell>
          <cell r="B52">
            <v>5</v>
          </cell>
          <cell r="C52">
            <v>50</v>
          </cell>
          <cell r="D52">
            <v>7756</v>
          </cell>
          <cell r="E52">
            <v>2714</v>
          </cell>
          <cell r="F52">
            <v>80</v>
          </cell>
          <cell r="G52">
            <v>0</v>
          </cell>
          <cell r="H52">
            <v>80</v>
          </cell>
          <cell r="I52">
            <v>214.820836223419</v>
          </cell>
          <cell r="J52">
            <v>214.820836223419</v>
          </cell>
          <cell r="K52">
            <v>215</v>
          </cell>
        </row>
        <row r="53">
          <cell r="A53" t="str">
            <v>西安体育学院</v>
          </cell>
          <cell r="B53">
            <v>30</v>
          </cell>
          <cell r="C53">
            <v>50</v>
          </cell>
          <cell r="D53">
            <v>8395</v>
          </cell>
          <cell r="E53">
            <v>2690</v>
          </cell>
          <cell r="F53">
            <v>50</v>
          </cell>
          <cell r="G53">
            <v>40</v>
          </cell>
          <cell r="H53">
            <v>60</v>
          </cell>
          <cell r="I53">
            <v>323.382368957789</v>
          </cell>
          <cell r="J53">
            <v>323.382368957789</v>
          </cell>
          <cell r="K53">
            <v>323</v>
          </cell>
        </row>
        <row r="54">
          <cell r="A54" t="str">
            <v>西安文理学院</v>
          </cell>
          <cell r="B54">
            <v>5</v>
          </cell>
          <cell r="C54">
            <v>50</v>
          </cell>
          <cell r="D54">
            <v>14324</v>
          </cell>
          <cell r="E54">
            <v>4465</v>
          </cell>
          <cell r="F54">
            <v>80</v>
          </cell>
          <cell r="G54">
            <v>70</v>
          </cell>
          <cell r="H54">
            <v>80</v>
          </cell>
          <cell r="I54">
            <v>329.376878754063</v>
          </cell>
          <cell r="J54">
            <v>329.376878754063</v>
          </cell>
          <cell r="K54">
            <v>329</v>
          </cell>
        </row>
      </sheetData>
      <sheetData sheetId="6">
        <row r="6">
          <cell r="A6" t="str">
            <v>西安航空学院</v>
          </cell>
          <cell r="B6">
            <v>1650</v>
          </cell>
          <cell r="C6">
            <v>5</v>
          </cell>
          <cell r="D6">
            <v>577</v>
          </cell>
          <cell r="E6">
            <v>5</v>
          </cell>
          <cell r="F6">
            <v>0</v>
          </cell>
          <cell r="G6">
            <v>80</v>
          </cell>
          <cell r="H6">
            <v>55.367611805421</v>
          </cell>
          <cell r="I6">
            <v>55.367611805421</v>
          </cell>
          <cell r="J6">
            <v>55</v>
          </cell>
        </row>
        <row r="7">
          <cell r="A7" t="str">
            <v>陕西职业技术学院</v>
          </cell>
          <cell r="B7">
            <v>13971</v>
          </cell>
          <cell r="C7">
            <v>60</v>
          </cell>
          <cell r="D7">
            <v>4601</v>
          </cell>
          <cell r="E7">
            <v>100</v>
          </cell>
          <cell r="F7">
            <v>40</v>
          </cell>
          <cell r="G7">
            <v>60</v>
          </cell>
          <cell r="H7">
            <v>466.40927434961</v>
          </cell>
          <cell r="I7">
            <v>466.40927434961</v>
          </cell>
          <cell r="J7">
            <v>466</v>
          </cell>
        </row>
        <row r="8">
          <cell r="A8" t="str">
            <v>陕西工业职业技术学院</v>
          </cell>
          <cell r="B8">
            <v>23233</v>
          </cell>
          <cell r="C8">
            <v>100</v>
          </cell>
          <cell r="D8">
            <v>8131</v>
          </cell>
          <cell r="E8">
            <v>100</v>
          </cell>
          <cell r="F8">
            <v>10</v>
          </cell>
          <cell r="G8">
            <v>80</v>
          </cell>
          <cell r="H8">
            <v>754.994967089899</v>
          </cell>
          <cell r="I8">
            <v>754.994967089899</v>
          </cell>
          <cell r="J8">
            <v>755</v>
          </cell>
        </row>
        <row r="9">
          <cell r="A9" t="str">
            <v>杨凌职业技术学院</v>
          </cell>
          <cell r="B9">
            <v>21649</v>
          </cell>
          <cell r="C9">
            <v>100</v>
          </cell>
          <cell r="D9">
            <v>6503</v>
          </cell>
          <cell r="E9">
            <v>100</v>
          </cell>
          <cell r="F9">
            <v>70</v>
          </cell>
          <cell r="G9">
            <v>60</v>
          </cell>
          <cell r="H9">
            <v>714.329457233356</v>
          </cell>
          <cell r="I9">
            <v>714.329457233356</v>
          </cell>
          <cell r="J9">
            <v>714</v>
          </cell>
        </row>
        <row r="10">
          <cell r="A10" t="str">
            <v>西安航空职业技术学院</v>
          </cell>
          <cell r="B10">
            <v>14689</v>
          </cell>
          <cell r="C10">
            <v>100</v>
          </cell>
          <cell r="D10">
            <v>5141</v>
          </cell>
          <cell r="E10">
            <v>100</v>
          </cell>
          <cell r="F10">
            <v>10</v>
          </cell>
          <cell r="G10">
            <v>60</v>
          </cell>
          <cell r="H10">
            <v>590.193431520343</v>
          </cell>
          <cell r="I10">
            <v>590.193431520343</v>
          </cell>
          <cell r="J10">
            <v>590</v>
          </cell>
        </row>
        <row r="11">
          <cell r="A11" t="str">
            <v>陕西铁路工程职业技术学院</v>
          </cell>
          <cell r="B11">
            <v>19237</v>
          </cell>
          <cell r="C11">
            <v>100</v>
          </cell>
          <cell r="D11">
            <v>6732</v>
          </cell>
          <cell r="E11">
            <v>100</v>
          </cell>
          <cell r="F11">
            <v>10</v>
          </cell>
          <cell r="G11">
            <v>60</v>
          </cell>
          <cell r="H11">
            <v>676.715367280558</v>
          </cell>
          <cell r="I11">
            <v>676.715367280558</v>
          </cell>
          <cell r="J11">
            <v>677</v>
          </cell>
        </row>
        <row r="12">
          <cell r="A12" t="str">
            <v>陕西能源职业技术学院</v>
          </cell>
          <cell r="B12">
            <v>17822</v>
          </cell>
          <cell r="C12">
            <v>80</v>
          </cell>
          <cell r="D12">
            <v>6237</v>
          </cell>
          <cell r="E12">
            <v>100</v>
          </cell>
          <cell r="F12">
            <v>70</v>
          </cell>
          <cell r="G12">
            <v>60</v>
          </cell>
          <cell r="H12">
            <v>611.399251493546</v>
          </cell>
          <cell r="I12">
            <v>611.399251493546</v>
          </cell>
          <cell r="J12">
            <v>611</v>
          </cell>
        </row>
        <row r="13">
          <cell r="A13" t="str">
            <v>陕西国防工业职业技术学院</v>
          </cell>
          <cell r="B13">
            <v>18092</v>
          </cell>
          <cell r="C13">
            <v>80</v>
          </cell>
          <cell r="D13">
            <v>5602</v>
          </cell>
          <cell r="E13">
            <v>100</v>
          </cell>
          <cell r="F13">
            <v>10</v>
          </cell>
          <cell r="G13">
            <v>60</v>
          </cell>
          <cell r="H13">
            <v>581.376485840215</v>
          </cell>
          <cell r="I13">
            <v>581.376485840215</v>
          </cell>
          <cell r="J13">
            <v>581</v>
          </cell>
        </row>
        <row r="14">
          <cell r="A14" t="str">
            <v>陕西财经职业技术学院</v>
          </cell>
          <cell r="B14">
            <v>17536</v>
          </cell>
          <cell r="C14">
            <v>40</v>
          </cell>
          <cell r="D14">
            <v>5851</v>
          </cell>
          <cell r="E14">
            <v>100</v>
          </cell>
          <cell r="F14">
            <v>10</v>
          </cell>
          <cell r="G14">
            <v>60</v>
          </cell>
          <cell r="H14">
            <v>469.532282113359</v>
          </cell>
          <cell r="I14">
            <v>469.532282113359</v>
          </cell>
          <cell r="J14">
            <v>470</v>
          </cell>
        </row>
        <row r="15">
          <cell r="A15" t="str">
            <v>陕西交通职业技术学院</v>
          </cell>
          <cell r="B15">
            <v>15083</v>
          </cell>
          <cell r="C15">
            <v>80</v>
          </cell>
          <cell r="D15">
            <v>5039</v>
          </cell>
          <cell r="E15">
            <v>100</v>
          </cell>
          <cell r="F15">
            <v>0</v>
          </cell>
          <cell r="G15">
            <v>60</v>
          </cell>
          <cell r="H15">
            <v>533.001951773515</v>
          </cell>
          <cell r="I15">
            <v>533.001951773515</v>
          </cell>
          <cell r="J15">
            <v>533</v>
          </cell>
        </row>
        <row r="16">
          <cell r="A16" t="str">
            <v>陕西工商职业学院</v>
          </cell>
          <cell r="B16">
            <v>22005</v>
          </cell>
          <cell r="C16">
            <v>60</v>
          </cell>
          <cell r="D16">
            <v>5924</v>
          </cell>
          <cell r="E16">
            <v>100</v>
          </cell>
          <cell r="F16">
            <v>40</v>
          </cell>
          <cell r="G16">
            <v>60</v>
          </cell>
          <cell r="H16">
            <v>583.402854052379</v>
          </cell>
          <cell r="I16">
            <v>583.402854052379</v>
          </cell>
          <cell r="J16">
            <v>583</v>
          </cell>
        </row>
        <row r="17">
          <cell r="A17" t="str">
            <v>陕西艺术职业学院</v>
          </cell>
          <cell r="B17">
            <v>4016</v>
          </cell>
          <cell r="C17">
            <v>40</v>
          </cell>
          <cell r="D17">
            <v>1234</v>
          </cell>
          <cell r="E17">
            <v>5</v>
          </cell>
          <cell r="F17">
            <v>40</v>
          </cell>
          <cell r="G17">
            <v>60</v>
          </cell>
          <cell r="H17">
            <v>203.713651319924</v>
          </cell>
          <cell r="I17">
            <v>203.713651319924</v>
          </cell>
          <cell r="J17">
            <v>204</v>
          </cell>
        </row>
        <row r="18">
          <cell r="A18" t="str">
            <v>陕西机电职业技术学院</v>
          </cell>
          <cell r="B18">
            <v>9009</v>
          </cell>
          <cell r="C18">
            <v>20</v>
          </cell>
          <cell r="D18">
            <v>2981</v>
          </cell>
          <cell r="E18">
            <v>100</v>
          </cell>
          <cell r="F18">
            <v>0</v>
          </cell>
          <cell r="G18">
            <v>60</v>
          </cell>
          <cell r="H18">
            <v>251.127748300908</v>
          </cell>
          <cell r="I18">
            <v>251.127748300908</v>
          </cell>
          <cell r="J18">
            <v>251</v>
          </cell>
        </row>
        <row r="19">
          <cell r="A19" t="str">
            <v>陕西航空职业技术学院</v>
          </cell>
          <cell r="B19">
            <v>8568</v>
          </cell>
          <cell r="C19">
            <v>40</v>
          </cell>
          <cell r="D19">
            <v>2673</v>
          </cell>
          <cell r="E19">
            <v>100</v>
          </cell>
          <cell r="F19">
            <v>10</v>
          </cell>
          <cell r="G19">
            <v>60</v>
          </cell>
          <cell r="H19">
            <v>297.940816925375</v>
          </cell>
          <cell r="I19">
            <v>297.940816925375</v>
          </cell>
          <cell r="J19">
            <v>298</v>
          </cell>
        </row>
        <row r="20">
          <cell r="A20" t="str">
            <v>西安培华学院</v>
          </cell>
          <cell r="B20">
            <v>4275</v>
          </cell>
          <cell r="C20">
            <v>5</v>
          </cell>
          <cell r="D20">
            <v>1496</v>
          </cell>
          <cell r="E20">
            <v>5</v>
          </cell>
          <cell r="F20">
            <v>10</v>
          </cell>
          <cell r="G20">
            <v>80</v>
          </cell>
          <cell r="H20">
            <v>108.253278775297</v>
          </cell>
          <cell r="I20">
            <v>108.253278775297</v>
          </cell>
          <cell r="J20">
            <v>108</v>
          </cell>
        </row>
        <row r="21">
          <cell r="A21" t="str">
            <v>西安欧亚学院</v>
          </cell>
          <cell r="B21">
            <v>3880</v>
          </cell>
          <cell r="C21">
            <v>5</v>
          </cell>
          <cell r="D21">
            <v>1358</v>
          </cell>
          <cell r="E21">
            <v>5</v>
          </cell>
          <cell r="F21">
            <v>10</v>
          </cell>
          <cell r="G21">
            <v>80</v>
          </cell>
          <cell r="H21">
            <v>100.743080990559</v>
          </cell>
          <cell r="I21">
            <v>100.743080990559</v>
          </cell>
          <cell r="J21">
            <v>101</v>
          </cell>
        </row>
        <row r="22">
          <cell r="A22" t="str">
            <v>西安外事学院</v>
          </cell>
          <cell r="B22">
            <v>10500</v>
          </cell>
          <cell r="C22">
            <v>5</v>
          </cell>
          <cell r="D22">
            <v>3675</v>
          </cell>
          <cell r="E22">
            <v>50</v>
          </cell>
          <cell r="F22">
            <v>40</v>
          </cell>
          <cell r="G22">
            <v>80</v>
          </cell>
          <cell r="H22">
            <v>245.030010115071</v>
          </cell>
          <cell r="I22">
            <v>245.030010115071</v>
          </cell>
          <cell r="J22">
            <v>245</v>
          </cell>
        </row>
        <row r="23">
          <cell r="A23" t="str">
            <v>西安翻译学院</v>
          </cell>
          <cell r="B23">
            <v>6513</v>
          </cell>
          <cell r="C23">
            <v>5</v>
          </cell>
          <cell r="D23">
            <v>2279</v>
          </cell>
          <cell r="E23">
            <v>50</v>
          </cell>
          <cell r="F23">
            <v>40</v>
          </cell>
          <cell r="G23">
            <v>80</v>
          </cell>
          <cell r="H23">
            <v>169.15047976189</v>
          </cell>
          <cell r="I23">
            <v>169.15047976189</v>
          </cell>
          <cell r="J23">
            <v>169</v>
          </cell>
        </row>
        <row r="24">
          <cell r="A24" t="str">
            <v>西安思源学院</v>
          </cell>
          <cell r="B24">
            <v>7968</v>
          </cell>
          <cell r="C24">
            <v>5</v>
          </cell>
          <cell r="D24">
            <v>2788</v>
          </cell>
          <cell r="E24">
            <v>50</v>
          </cell>
          <cell r="F24">
            <v>40</v>
          </cell>
          <cell r="G24">
            <v>60</v>
          </cell>
          <cell r="H24">
            <v>194.598364998341</v>
          </cell>
          <cell r="I24">
            <v>194.598364998341</v>
          </cell>
          <cell r="J24">
            <v>195</v>
          </cell>
        </row>
        <row r="25">
          <cell r="A25" t="str">
            <v>陕西国际商贸学院</v>
          </cell>
          <cell r="B25">
            <v>6382</v>
          </cell>
          <cell r="C25">
            <v>5</v>
          </cell>
          <cell r="D25">
            <v>2233</v>
          </cell>
          <cell r="E25">
            <v>50</v>
          </cell>
          <cell r="F25">
            <v>40</v>
          </cell>
          <cell r="G25">
            <v>80</v>
          </cell>
          <cell r="H25">
            <v>166.654143058661</v>
          </cell>
          <cell r="I25">
            <v>166.654143058661</v>
          </cell>
          <cell r="J25">
            <v>167</v>
          </cell>
        </row>
        <row r="26">
          <cell r="A26" t="str">
            <v>西安高新科技职业学院</v>
          </cell>
          <cell r="B26">
            <v>7992</v>
          </cell>
          <cell r="C26">
            <v>5</v>
          </cell>
          <cell r="D26">
            <v>2604</v>
          </cell>
          <cell r="E26">
            <v>100</v>
          </cell>
          <cell r="F26">
            <v>40</v>
          </cell>
          <cell r="G26">
            <v>60</v>
          </cell>
          <cell r="H26">
            <v>201.005839522648</v>
          </cell>
          <cell r="I26">
            <v>201.005839522648</v>
          </cell>
          <cell r="J26">
            <v>201</v>
          </cell>
        </row>
        <row r="27">
          <cell r="A27" t="str">
            <v>陕西服装工程学院</v>
          </cell>
          <cell r="B27">
            <v>6606</v>
          </cell>
          <cell r="C27">
            <v>5</v>
          </cell>
          <cell r="D27">
            <v>2312</v>
          </cell>
          <cell r="E27">
            <v>50</v>
          </cell>
          <cell r="F27">
            <v>40</v>
          </cell>
          <cell r="G27">
            <v>80</v>
          </cell>
          <cell r="H27">
            <v>170.930966468803</v>
          </cell>
          <cell r="I27">
            <v>170.930966468803</v>
          </cell>
          <cell r="J27">
            <v>171</v>
          </cell>
        </row>
        <row r="28">
          <cell r="A28" t="str">
            <v>西安交通工程学院</v>
          </cell>
          <cell r="B28">
            <v>6864</v>
          </cell>
          <cell r="C28">
            <v>5</v>
          </cell>
          <cell r="D28">
            <v>2402</v>
          </cell>
          <cell r="E28">
            <v>50</v>
          </cell>
          <cell r="F28">
            <v>10</v>
          </cell>
          <cell r="G28">
            <v>60</v>
          </cell>
          <cell r="H28">
            <v>164.81045088906</v>
          </cell>
          <cell r="I28">
            <v>164.81045088906</v>
          </cell>
          <cell r="J28">
            <v>165</v>
          </cell>
        </row>
        <row r="29">
          <cell r="A29" t="str">
            <v>陕西电子信息职业技术学院</v>
          </cell>
          <cell r="B29">
            <v>2580</v>
          </cell>
          <cell r="C29">
            <v>5</v>
          </cell>
          <cell r="D29">
            <v>586</v>
          </cell>
          <cell r="E29">
            <v>5</v>
          </cell>
          <cell r="F29">
            <v>10</v>
          </cell>
          <cell r="G29">
            <v>60</v>
          </cell>
          <cell r="H29">
            <v>66.1344036725092</v>
          </cell>
          <cell r="I29">
            <v>66.1344036725092</v>
          </cell>
          <cell r="J29">
            <v>66</v>
          </cell>
        </row>
        <row r="30">
          <cell r="A30" t="str">
            <v>西安汽车职业大学</v>
          </cell>
          <cell r="B30">
            <v>9667</v>
          </cell>
          <cell r="C30">
            <v>5</v>
          </cell>
          <cell r="D30">
            <v>3383</v>
          </cell>
          <cell r="E30">
            <v>50</v>
          </cell>
          <cell r="F30">
            <v>10</v>
          </cell>
          <cell r="G30">
            <v>0</v>
          </cell>
          <cell r="H30">
            <v>211.448597228929</v>
          </cell>
          <cell r="I30">
            <v>211.448597228929</v>
          </cell>
          <cell r="J30">
            <v>211</v>
          </cell>
        </row>
        <row r="31">
          <cell r="A31" t="str">
            <v>西安海棠职业学院</v>
          </cell>
          <cell r="B31">
            <v>8523</v>
          </cell>
          <cell r="C31">
            <v>5</v>
          </cell>
          <cell r="D31">
            <v>2438</v>
          </cell>
          <cell r="E31">
            <v>100</v>
          </cell>
          <cell r="F31">
            <v>70</v>
          </cell>
          <cell r="G31">
            <v>60</v>
          </cell>
          <cell r="H31">
            <v>211.420956879811</v>
          </cell>
          <cell r="I31">
            <v>211.420956879811</v>
          </cell>
          <cell r="J31">
            <v>211</v>
          </cell>
        </row>
        <row r="32">
          <cell r="A32" t="str">
            <v>西安信息职业大学</v>
          </cell>
          <cell r="B32">
            <v>4031</v>
          </cell>
          <cell r="C32">
            <v>5</v>
          </cell>
          <cell r="D32">
            <v>1410</v>
          </cell>
          <cell r="E32">
            <v>50</v>
          </cell>
          <cell r="F32">
            <v>0</v>
          </cell>
          <cell r="G32">
            <v>0</v>
          </cell>
          <cell r="H32">
            <v>101.264768889173</v>
          </cell>
          <cell r="I32">
            <v>101.264768889173</v>
          </cell>
          <cell r="J32">
            <v>101</v>
          </cell>
        </row>
        <row r="33">
          <cell r="A33" t="str">
            <v>陕西旅游烹饪职业学院</v>
          </cell>
          <cell r="B33">
            <v>3889</v>
          </cell>
          <cell r="C33">
            <v>5</v>
          </cell>
          <cell r="D33">
            <v>745</v>
          </cell>
          <cell r="E33">
            <v>100</v>
          </cell>
          <cell r="F33">
            <v>10</v>
          </cell>
          <cell r="G33">
            <v>0</v>
          </cell>
          <cell r="H33">
            <v>97.2522145797203</v>
          </cell>
          <cell r="I33">
            <v>97.2522145797203</v>
          </cell>
          <cell r="J33">
            <v>97</v>
          </cell>
        </row>
        <row r="34">
          <cell r="A34" t="str">
            <v>西安医学高等专科学校</v>
          </cell>
          <cell r="B34">
            <v>14040</v>
          </cell>
          <cell r="C34">
            <v>20</v>
          </cell>
          <cell r="D34">
            <v>4030</v>
          </cell>
          <cell r="E34">
            <v>100</v>
          </cell>
          <cell r="F34">
            <v>100</v>
          </cell>
          <cell r="G34">
            <v>80</v>
          </cell>
          <cell r="H34">
            <v>361.238021129334</v>
          </cell>
          <cell r="I34">
            <v>361.238021129334</v>
          </cell>
          <cell r="J34">
            <v>361</v>
          </cell>
        </row>
        <row r="35">
          <cell r="A35" t="str">
            <v>西安城市建设职业学院</v>
          </cell>
          <cell r="B35">
            <v>10040</v>
          </cell>
          <cell r="C35">
            <v>5</v>
          </cell>
          <cell r="D35">
            <v>1579</v>
          </cell>
          <cell r="E35">
            <v>100</v>
          </cell>
          <cell r="F35">
            <v>0</v>
          </cell>
          <cell r="G35">
            <v>0</v>
          </cell>
          <cell r="H35">
            <v>179.583231161034</v>
          </cell>
          <cell r="I35">
            <v>179.583231161034</v>
          </cell>
          <cell r="J35">
            <v>180</v>
          </cell>
        </row>
        <row r="36">
          <cell r="A36" t="str">
            <v>西安明德理工学院</v>
          </cell>
          <cell r="B36">
            <v>4989</v>
          </cell>
          <cell r="C36">
            <v>5</v>
          </cell>
          <cell r="D36">
            <v>1746</v>
          </cell>
          <cell r="E36">
            <v>5</v>
          </cell>
          <cell r="F36">
            <v>10</v>
          </cell>
          <cell r="G36">
            <v>60</v>
          </cell>
          <cell r="H36">
            <v>119.609545780709</v>
          </cell>
          <cell r="I36">
            <v>119.609545780709</v>
          </cell>
          <cell r="J36">
            <v>120</v>
          </cell>
        </row>
        <row r="37">
          <cell r="A37" t="str">
            <v>西安科技大学高新学院</v>
          </cell>
          <cell r="B37">
            <v>3589</v>
          </cell>
          <cell r="C37">
            <v>5</v>
          </cell>
          <cell r="D37">
            <v>1256</v>
          </cell>
          <cell r="E37">
            <v>50</v>
          </cell>
          <cell r="F37">
            <v>10</v>
          </cell>
          <cell r="G37">
            <v>80</v>
          </cell>
          <cell r="H37">
            <v>104.730857009101</v>
          </cell>
          <cell r="I37">
            <v>104.730857009101</v>
          </cell>
          <cell r="J37">
            <v>105</v>
          </cell>
        </row>
        <row r="38">
          <cell r="A38" t="str">
            <v>陕西邮电职业技术学院</v>
          </cell>
          <cell r="B38">
            <v>7981</v>
          </cell>
          <cell r="C38">
            <v>20</v>
          </cell>
          <cell r="D38">
            <v>2534</v>
          </cell>
          <cell r="E38">
            <v>100</v>
          </cell>
          <cell r="F38">
            <v>0</v>
          </cell>
          <cell r="G38">
            <v>60</v>
          </cell>
          <cell r="H38">
            <v>229.465127620824</v>
          </cell>
          <cell r="I38">
            <v>229.465127620824</v>
          </cell>
          <cell r="J38">
            <v>230</v>
          </cell>
        </row>
        <row r="39">
          <cell r="A39" t="str">
            <v>西安电力高等专科学校</v>
          </cell>
          <cell r="B39">
            <v>2819</v>
          </cell>
          <cell r="C39">
            <v>40</v>
          </cell>
          <cell r="D39">
            <v>986</v>
          </cell>
          <cell r="E39">
            <v>5</v>
          </cell>
          <cell r="F39">
            <v>0</v>
          </cell>
          <cell r="G39">
            <v>60</v>
          </cell>
          <cell r="H39">
            <v>173.336079783589</v>
          </cell>
          <cell r="I39">
            <v>173.336079783589</v>
          </cell>
          <cell r="J39">
            <v>173</v>
          </cell>
        </row>
        <row r="40">
          <cell r="A40" t="str">
            <v>陕西青年职业学院</v>
          </cell>
          <cell r="B40">
            <v>11522</v>
          </cell>
          <cell r="C40">
            <v>40</v>
          </cell>
          <cell r="D40">
            <v>3102</v>
          </cell>
          <cell r="E40">
            <v>100</v>
          </cell>
          <cell r="F40">
            <v>40</v>
          </cell>
          <cell r="G40">
            <v>80</v>
          </cell>
          <cell r="H40">
            <v>350.596006666335</v>
          </cell>
          <cell r="I40">
            <v>350.596006666335</v>
          </cell>
          <cell r="J40">
            <v>351</v>
          </cell>
        </row>
        <row r="41">
          <cell r="A41" t="str">
            <v>陕西警官职业学院</v>
          </cell>
          <cell r="B41">
            <v>8657</v>
          </cell>
          <cell r="C41">
            <v>40</v>
          </cell>
          <cell r="D41">
            <v>2126</v>
          </cell>
          <cell r="E41">
            <v>100</v>
          </cell>
          <cell r="F41">
            <v>0</v>
          </cell>
          <cell r="G41">
            <v>60</v>
          </cell>
          <cell r="H41">
            <v>282.771572025945</v>
          </cell>
          <cell r="I41">
            <v>282.771572025945</v>
          </cell>
          <cell r="J41">
            <v>283</v>
          </cell>
        </row>
        <row r="42">
          <cell r="A42" t="str">
            <v>西安铁路职业技术学院</v>
          </cell>
          <cell r="B42">
            <v>15331</v>
          </cell>
          <cell r="C42">
            <v>80</v>
          </cell>
          <cell r="D42">
            <v>5365</v>
          </cell>
          <cell r="E42">
            <v>100</v>
          </cell>
          <cell r="F42">
            <v>0</v>
          </cell>
          <cell r="G42">
            <v>60</v>
          </cell>
          <cell r="H42">
            <v>543.485426521811</v>
          </cell>
          <cell r="I42">
            <v>543.485426521811</v>
          </cell>
          <cell r="J42">
            <v>544</v>
          </cell>
        </row>
        <row r="43">
          <cell r="A43" t="str">
            <v>西安职业技术学院</v>
          </cell>
          <cell r="B43">
            <v>12780</v>
          </cell>
          <cell r="C43">
            <v>40</v>
          </cell>
          <cell r="D43">
            <v>3839</v>
          </cell>
          <cell r="E43">
            <v>100</v>
          </cell>
          <cell r="F43">
            <v>40</v>
          </cell>
          <cell r="G43">
            <v>60</v>
          </cell>
          <cell r="H43">
            <v>379.45142828367</v>
          </cell>
          <cell r="I43">
            <v>379.45142828367</v>
          </cell>
          <cell r="J43">
            <v>380</v>
          </cell>
        </row>
        <row r="44">
          <cell r="A44" t="str">
            <v>铜川职业技术学院</v>
          </cell>
          <cell r="B44">
            <v>7345</v>
          </cell>
          <cell r="C44">
            <v>20</v>
          </cell>
          <cell r="D44">
            <v>1773</v>
          </cell>
          <cell r="E44">
            <v>100</v>
          </cell>
          <cell r="F44">
            <v>70</v>
          </cell>
          <cell r="G44">
            <v>60</v>
          </cell>
          <cell r="H44">
            <v>224.898711095969</v>
          </cell>
          <cell r="I44">
            <v>224.898711095969</v>
          </cell>
          <cell r="J44">
            <v>225</v>
          </cell>
        </row>
        <row r="45">
          <cell r="A45" t="str">
            <v>宝鸡职业技术学院</v>
          </cell>
          <cell r="B45">
            <v>20079</v>
          </cell>
          <cell r="C45">
            <v>60</v>
          </cell>
          <cell r="D45">
            <v>5423</v>
          </cell>
          <cell r="E45">
            <v>100</v>
          </cell>
          <cell r="F45">
            <v>100</v>
          </cell>
          <cell r="G45">
            <v>60</v>
          </cell>
          <cell r="H45">
            <v>568.506008029325</v>
          </cell>
          <cell r="I45">
            <v>568.506008029325</v>
          </cell>
          <cell r="J45">
            <v>569</v>
          </cell>
        </row>
        <row r="46">
          <cell r="A46" t="str">
            <v>咸阳职业技术学院</v>
          </cell>
          <cell r="B46">
            <v>21019</v>
          </cell>
          <cell r="C46">
            <v>60</v>
          </cell>
          <cell r="D46">
            <v>7356</v>
          </cell>
          <cell r="E46">
            <v>100</v>
          </cell>
          <cell r="F46">
            <v>100</v>
          </cell>
          <cell r="G46">
            <v>0</v>
          </cell>
          <cell r="H46">
            <v>618.349875847792</v>
          </cell>
          <cell r="I46">
            <v>618.349875847792</v>
          </cell>
          <cell r="J46">
            <v>618</v>
          </cell>
        </row>
        <row r="47">
          <cell r="A47" t="str">
            <v>渭南职业技术学院</v>
          </cell>
          <cell r="B47">
            <v>13522</v>
          </cell>
          <cell r="C47">
            <v>40</v>
          </cell>
          <cell r="D47">
            <v>3404</v>
          </cell>
          <cell r="E47">
            <v>100</v>
          </cell>
          <cell r="F47">
            <v>70</v>
          </cell>
          <cell r="G47">
            <v>60</v>
          </cell>
          <cell r="H47">
            <v>385.619272909415</v>
          </cell>
          <cell r="I47">
            <v>385.619272909415</v>
          </cell>
          <cell r="J47">
            <v>386</v>
          </cell>
        </row>
        <row r="48">
          <cell r="A48" t="str">
            <v>汉中职业技术学院</v>
          </cell>
          <cell r="B48">
            <v>14832</v>
          </cell>
          <cell r="C48">
            <v>40</v>
          </cell>
          <cell r="D48">
            <v>4565</v>
          </cell>
          <cell r="E48">
            <v>100</v>
          </cell>
          <cell r="F48">
            <v>100</v>
          </cell>
          <cell r="G48">
            <v>60</v>
          </cell>
          <cell r="H48">
            <v>436.266073860898</v>
          </cell>
          <cell r="I48">
            <v>436.266073860898</v>
          </cell>
          <cell r="J48">
            <v>436</v>
          </cell>
        </row>
        <row r="49">
          <cell r="A49" t="str">
            <v>安康职业技术学院</v>
          </cell>
          <cell r="B49">
            <v>10186</v>
          </cell>
          <cell r="C49">
            <v>40</v>
          </cell>
          <cell r="D49">
            <v>3565</v>
          </cell>
          <cell r="E49">
            <v>100</v>
          </cell>
          <cell r="F49">
            <v>70</v>
          </cell>
          <cell r="G49">
            <v>60</v>
          </cell>
          <cell r="H49">
            <v>354.158134885283</v>
          </cell>
          <cell r="I49">
            <v>354.158134885283</v>
          </cell>
          <cell r="J49">
            <v>354</v>
          </cell>
        </row>
        <row r="50">
          <cell r="A50" t="str">
            <v>商洛职业技术学院</v>
          </cell>
          <cell r="B50">
            <v>10048</v>
          </cell>
          <cell r="C50">
            <v>40</v>
          </cell>
          <cell r="D50">
            <v>2829</v>
          </cell>
          <cell r="E50">
            <v>100</v>
          </cell>
          <cell r="F50">
            <v>70</v>
          </cell>
          <cell r="G50">
            <v>60</v>
          </cell>
          <cell r="H50">
            <v>334.959481505919</v>
          </cell>
          <cell r="I50">
            <v>334.959481505919</v>
          </cell>
          <cell r="J50">
            <v>335</v>
          </cell>
        </row>
        <row r="51">
          <cell r="A51" t="str">
            <v>延安职业技术学院</v>
          </cell>
          <cell r="B51">
            <v>12274</v>
          </cell>
          <cell r="C51">
            <v>60</v>
          </cell>
          <cell r="D51">
            <v>3927</v>
          </cell>
          <cell r="E51">
            <v>100</v>
          </cell>
          <cell r="F51">
            <v>40</v>
          </cell>
          <cell r="G51">
            <v>60</v>
          </cell>
          <cell r="H51">
            <v>432.188952775055</v>
          </cell>
          <cell r="I51">
            <v>432.188952775055</v>
          </cell>
          <cell r="J51">
            <v>432</v>
          </cell>
        </row>
        <row r="52">
          <cell r="A52" t="str">
            <v>榆林职业技术学院</v>
          </cell>
          <cell r="B52">
            <v>7347</v>
          </cell>
          <cell r="C52">
            <v>20</v>
          </cell>
          <cell r="D52">
            <v>2571</v>
          </cell>
          <cell r="E52">
            <v>100</v>
          </cell>
          <cell r="F52">
            <v>40</v>
          </cell>
          <cell r="G52">
            <v>60</v>
          </cell>
          <cell r="H52">
            <v>235.360539577024</v>
          </cell>
          <cell r="I52">
            <v>235.360539577024</v>
          </cell>
          <cell r="J52">
            <v>235</v>
          </cell>
        </row>
        <row r="53">
          <cell r="A53" t="str">
            <v>神木职业技术学院</v>
          </cell>
          <cell r="B53">
            <v>5701</v>
          </cell>
          <cell r="C53">
            <v>20</v>
          </cell>
          <cell r="D53">
            <v>1995</v>
          </cell>
          <cell r="E53">
            <v>100</v>
          </cell>
          <cell r="F53">
            <v>40</v>
          </cell>
          <cell r="G53">
            <v>60</v>
          </cell>
          <cell r="H53">
            <v>204.042184385359</v>
          </cell>
          <cell r="I53">
            <v>204.042184385359</v>
          </cell>
          <cell r="J53">
            <v>204</v>
          </cell>
        </row>
        <row r="54">
          <cell r="A54" t="str">
            <v>榆林能源科技职业学院</v>
          </cell>
          <cell r="B54">
            <v>5955</v>
          </cell>
          <cell r="C54">
            <v>5</v>
          </cell>
          <cell r="D54">
            <v>1208</v>
          </cell>
          <cell r="E54">
            <v>5</v>
          </cell>
          <cell r="F54">
            <v>10</v>
          </cell>
          <cell r="G54">
            <v>0</v>
          </cell>
          <cell r="H54">
            <v>110.18076221673</v>
          </cell>
          <cell r="I54">
            <v>110.18076221673</v>
          </cell>
          <cell r="J54">
            <v>110</v>
          </cell>
        </row>
      </sheetData>
      <sheetData sheetId="7">
        <row r="6">
          <cell r="A6" t="str">
            <v>西北大学</v>
          </cell>
          <cell r="B6">
            <v>13528</v>
          </cell>
          <cell r="C6">
            <v>3744</v>
          </cell>
          <cell r="D6">
            <v>10</v>
          </cell>
          <cell r="E6">
            <v>5</v>
          </cell>
          <cell r="F6">
            <v>80</v>
          </cell>
          <cell r="G6">
            <v>267.87176632383</v>
          </cell>
          <cell r="H6">
            <v>267.87176632383</v>
          </cell>
          <cell r="I6">
            <v>268</v>
          </cell>
        </row>
        <row r="7">
          <cell r="A7" t="str">
            <v>西安理工大学</v>
          </cell>
          <cell r="B7">
            <v>18229</v>
          </cell>
          <cell r="C7">
            <v>5485</v>
          </cell>
          <cell r="D7">
            <v>10</v>
          </cell>
          <cell r="E7">
            <v>5</v>
          </cell>
          <cell r="F7">
            <v>80</v>
          </cell>
          <cell r="G7">
            <v>360.25585845226</v>
          </cell>
          <cell r="H7">
            <v>360.25585845226</v>
          </cell>
          <cell r="I7">
            <v>360</v>
          </cell>
        </row>
        <row r="8">
          <cell r="A8" t="str">
            <v>西安工业大学</v>
          </cell>
          <cell r="B8">
            <v>18147</v>
          </cell>
          <cell r="C8">
            <v>5433</v>
          </cell>
          <cell r="D8">
            <v>0</v>
          </cell>
          <cell r="E8">
            <v>5</v>
          </cell>
          <cell r="F8">
            <v>80</v>
          </cell>
          <cell r="G8">
            <v>355.796231722193</v>
          </cell>
          <cell r="H8">
            <v>355.796231722193</v>
          </cell>
          <cell r="I8">
            <v>356</v>
          </cell>
        </row>
        <row r="9">
          <cell r="A9" t="str">
            <v>西安建筑科技大学</v>
          </cell>
          <cell r="B9">
            <v>20272</v>
          </cell>
          <cell r="C9">
            <v>6313</v>
          </cell>
          <cell r="D9">
            <v>10</v>
          </cell>
          <cell r="E9">
            <v>5</v>
          </cell>
          <cell r="F9">
            <v>80</v>
          </cell>
          <cell r="G9">
            <v>401.093775904137</v>
          </cell>
          <cell r="H9">
            <v>401.093775904137</v>
          </cell>
          <cell r="I9">
            <v>401</v>
          </cell>
        </row>
        <row r="10">
          <cell r="A10" t="str">
            <v>西安科技大学</v>
          </cell>
          <cell r="B10">
            <v>19954</v>
          </cell>
          <cell r="C10">
            <v>6481</v>
          </cell>
          <cell r="D10">
            <v>40</v>
          </cell>
          <cell r="E10">
            <v>5</v>
          </cell>
          <cell r="F10">
            <v>60</v>
          </cell>
          <cell r="G10">
            <v>403.859227251996</v>
          </cell>
          <cell r="H10">
            <v>403.859227251996</v>
          </cell>
          <cell r="I10">
            <v>404</v>
          </cell>
        </row>
        <row r="11">
          <cell r="A11" t="str">
            <v>西安石油大学</v>
          </cell>
          <cell r="B11">
            <v>17384</v>
          </cell>
          <cell r="C11">
            <v>6112</v>
          </cell>
          <cell r="D11">
            <v>40</v>
          </cell>
          <cell r="E11">
            <v>5</v>
          </cell>
          <cell r="F11">
            <v>60</v>
          </cell>
          <cell r="G11">
            <v>358.977755631876</v>
          </cell>
          <cell r="H11">
            <v>358.977755631876</v>
          </cell>
          <cell r="I11">
            <v>359</v>
          </cell>
        </row>
        <row r="12">
          <cell r="A12" t="str">
            <v>陕西科技大学</v>
          </cell>
          <cell r="B12">
            <v>18411</v>
          </cell>
          <cell r="C12">
            <v>6089</v>
          </cell>
          <cell r="D12">
            <v>10</v>
          </cell>
          <cell r="E12">
            <v>5</v>
          </cell>
          <cell r="F12">
            <v>80</v>
          </cell>
          <cell r="G12">
            <v>369.010919857281</v>
          </cell>
          <cell r="H12">
            <v>369.010919857281</v>
          </cell>
          <cell r="I12">
            <v>369</v>
          </cell>
        </row>
        <row r="13">
          <cell r="A13" t="str">
            <v>西安工程大学</v>
          </cell>
          <cell r="B13">
            <v>16250</v>
          </cell>
          <cell r="C13">
            <v>4297</v>
          </cell>
          <cell r="D13">
            <v>0</v>
          </cell>
          <cell r="E13">
            <v>5</v>
          </cell>
          <cell r="F13">
            <v>80</v>
          </cell>
          <cell r="G13">
            <v>314.333366880535</v>
          </cell>
          <cell r="H13">
            <v>314.333366880535</v>
          </cell>
          <cell r="I13">
            <v>314</v>
          </cell>
        </row>
        <row r="14">
          <cell r="A14" t="str">
            <v>西安邮电大学</v>
          </cell>
          <cell r="B14">
            <v>16113</v>
          </cell>
          <cell r="C14">
            <v>4867</v>
          </cell>
          <cell r="D14">
            <v>0</v>
          </cell>
          <cell r="E14">
            <v>5</v>
          </cell>
          <cell r="F14">
            <v>80</v>
          </cell>
          <cell r="G14">
            <v>317.631431411214</v>
          </cell>
          <cell r="H14">
            <v>317.631431411214</v>
          </cell>
          <cell r="I14">
            <v>318</v>
          </cell>
        </row>
        <row r="15">
          <cell r="A15" t="str">
            <v>陕西中医药大学</v>
          </cell>
          <cell r="B15">
            <v>13384</v>
          </cell>
          <cell r="C15">
            <v>4691</v>
          </cell>
          <cell r="D15">
            <v>100</v>
          </cell>
          <cell r="E15">
            <v>5</v>
          </cell>
          <cell r="F15">
            <v>60</v>
          </cell>
          <cell r="G15">
            <v>296.788929355199</v>
          </cell>
          <cell r="H15">
            <v>296.788929355199</v>
          </cell>
          <cell r="I15">
            <v>297</v>
          </cell>
        </row>
        <row r="16">
          <cell r="A16" t="str">
            <v>延安大学</v>
          </cell>
          <cell r="B16">
            <v>17091</v>
          </cell>
          <cell r="C16">
            <v>6014</v>
          </cell>
          <cell r="D16">
            <v>70</v>
          </cell>
          <cell r="E16">
            <v>10</v>
          </cell>
          <cell r="F16">
            <v>60</v>
          </cell>
          <cell r="G16">
            <v>366.192345272688</v>
          </cell>
          <cell r="H16">
            <v>366.192345272688</v>
          </cell>
          <cell r="I16">
            <v>366</v>
          </cell>
        </row>
        <row r="17">
          <cell r="A17" t="str">
            <v>陕西理工大学</v>
          </cell>
          <cell r="B17">
            <v>21712</v>
          </cell>
          <cell r="C17">
            <v>6415</v>
          </cell>
          <cell r="D17">
            <v>70</v>
          </cell>
          <cell r="E17">
            <v>10</v>
          </cell>
          <cell r="F17">
            <v>60</v>
          </cell>
          <cell r="G17">
            <v>444.358608519785</v>
          </cell>
          <cell r="H17">
            <v>444.358608519785</v>
          </cell>
          <cell r="I17">
            <v>444</v>
          </cell>
        </row>
        <row r="18">
          <cell r="A18" t="str">
            <v>宝鸡文理学院</v>
          </cell>
          <cell r="B18">
            <v>19633</v>
          </cell>
          <cell r="C18">
            <v>6003</v>
          </cell>
          <cell r="D18">
            <v>70</v>
          </cell>
          <cell r="E18">
            <v>5</v>
          </cell>
          <cell r="F18">
            <v>80</v>
          </cell>
          <cell r="G18">
            <v>403.664745170801</v>
          </cell>
          <cell r="H18">
            <v>403.664745170801</v>
          </cell>
          <cell r="I18">
            <v>404</v>
          </cell>
        </row>
        <row r="19">
          <cell r="A19" t="str">
            <v>咸阳师范学院</v>
          </cell>
          <cell r="B19">
            <v>16864</v>
          </cell>
          <cell r="C19">
            <v>5902</v>
          </cell>
          <cell r="D19">
            <v>100</v>
          </cell>
          <cell r="E19">
            <v>5</v>
          </cell>
          <cell r="F19">
            <v>60</v>
          </cell>
          <cell r="G19">
            <v>364.427050820866</v>
          </cell>
          <cell r="H19">
            <v>364.427050820866</v>
          </cell>
          <cell r="I19">
            <v>364</v>
          </cell>
        </row>
        <row r="20">
          <cell r="A20" t="str">
            <v>渭南师范学院</v>
          </cell>
          <cell r="B20">
            <v>19878</v>
          </cell>
          <cell r="C20">
            <v>6999</v>
          </cell>
          <cell r="D20">
            <v>100</v>
          </cell>
          <cell r="E20">
            <v>5</v>
          </cell>
          <cell r="F20">
            <v>60</v>
          </cell>
          <cell r="G20">
            <v>423.472674285349</v>
          </cell>
          <cell r="H20">
            <v>423.472674285349</v>
          </cell>
          <cell r="I20">
            <v>423</v>
          </cell>
        </row>
        <row r="21">
          <cell r="A21" t="str">
            <v>西安外国语大学</v>
          </cell>
          <cell r="B21">
            <v>16056</v>
          </cell>
          <cell r="C21">
            <v>4090</v>
          </cell>
          <cell r="D21">
            <v>10</v>
          </cell>
          <cell r="E21">
            <v>5</v>
          </cell>
          <cell r="F21">
            <v>80</v>
          </cell>
          <cell r="G21">
            <v>311.856001844927</v>
          </cell>
          <cell r="H21">
            <v>311.856001844927</v>
          </cell>
          <cell r="I21">
            <v>312</v>
          </cell>
        </row>
        <row r="22">
          <cell r="A22" t="str">
            <v>西北政法大学</v>
          </cell>
          <cell r="B22">
            <v>12311</v>
          </cell>
          <cell r="C22">
            <v>3319</v>
          </cell>
          <cell r="D22">
            <v>0</v>
          </cell>
          <cell r="E22">
            <v>5</v>
          </cell>
          <cell r="F22">
            <v>80</v>
          </cell>
          <cell r="G22">
            <v>241.563995910499</v>
          </cell>
          <cell r="H22">
            <v>241.563995910499</v>
          </cell>
          <cell r="I22">
            <v>242</v>
          </cell>
        </row>
        <row r="23">
          <cell r="A23" t="str">
            <v>西安音乐学院</v>
          </cell>
          <cell r="B23">
            <v>4244</v>
          </cell>
          <cell r="C23">
            <v>1027</v>
          </cell>
          <cell r="D23">
            <v>0</v>
          </cell>
          <cell r="E23">
            <v>5</v>
          </cell>
          <cell r="F23">
            <v>60</v>
          </cell>
          <cell r="G23">
            <v>88.0827221105399</v>
          </cell>
          <cell r="H23">
            <v>88.0827221105399</v>
          </cell>
          <cell r="I23">
            <v>88</v>
          </cell>
        </row>
        <row r="24">
          <cell r="A24" t="str">
            <v>西安美术学院</v>
          </cell>
          <cell r="B24">
            <v>6461</v>
          </cell>
          <cell r="C24">
            <v>1079</v>
          </cell>
          <cell r="D24">
            <v>0</v>
          </cell>
          <cell r="E24">
            <v>5</v>
          </cell>
          <cell r="F24">
            <v>60</v>
          </cell>
          <cell r="G24">
            <v>124.229470491734</v>
          </cell>
          <cell r="H24">
            <v>124.229470491734</v>
          </cell>
          <cell r="I24">
            <v>124</v>
          </cell>
        </row>
        <row r="25">
          <cell r="A25" t="str">
            <v>西安财经大学</v>
          </cell>
          <cell r="B25">
            <v>16585</v>
          </cell>
          <cell r="C25">
            <v>4967</v>
          </cell>
          <cell r="D25">
            <v>0</v>
          </cell>
          <cell r="E25">
            <v>5</v>
          </cell>
          <cell r="F25">
            <v>60</v>
          </cell>
          <cell r="G25">
            <v>324.524049022428</v>
          </cell>
          <cell r="H25">
            <v>324.524049022428</v>
          </cell>
          <cell r="I25">
            <v>324</v>
          </cell>
        </row>
        <row r="26">
          <cell r="A26" t="str">
            <v>西安航空学院</v>
          </cell>
          <cell r="B26">
            <v>12069</v>
          </cell>
          <cell r="C26">
            <v>4224</v>
          </cell>
          <cell r="D26">
            <v>0</v>
          </cell>
          <cell r="E26">
            <v>5</v>
          </cell>
          <cell r="F26">
            <v>80</v>
          </cell>
          <cell r="G26">
            <v>246.4067676881</v>
          </cell>
          <cell r="H26">
            <v>246.4067676881</v>
          </cell>
          <cell r="I26">
            <v>246</v>
          </cell>
        </row>
        <row r="27">
          <cell r="A27" t="str">
            <v>西安医学院</v>
          </cell>
          <cell r="B27">
            <v>13974</v>
          </cell>
          <cell r="C27">
            <v>4908</v>
          </cell>
          <cell r="D27">
            <v>100</v>
          </cell>
          <cell r="E27">
            <v>5</v>
          </cell>
          <cell r="F27">
            <v>80</v>
          </cell>
          <cell r="G27">
            <v>310.0303368321</v>
          </cell>
          <cell r="H27">
            <v>310.0303368321</v>
          </cell>
          <cell r="I27">
            <v>310</v>
          </cell>
        </row>
        <row r="28">
          <cell r="A28" t="str">
            <v>陕西学前师范学院</v>
          </cell>
          <cell r="B28">
            <v>11263</v>
          </cell>
          <cell r="C28">
            <v>3942</v>
          </cell>
          <cell r="D28">
            <v>70</v>
          </cell>
          <cell r="E28">
            <v>5</v>
          </cell>
          <cell r="F28">
            <v>0</v>
          </cell>
          <cell r="G28">
            <v>242.557362246263</v>
          </cell>
          <cell r="H28">
            <v>242.557362246263</v>
          </cell>
          <cell r="I28">
            <v>243</v>
          </cell>
        </row>
        <row r="29">
          <cell r="A29" t="str">
            <v>榆林学院</v>
          </cell>
          <cell r="B29">
            <v>14589</v>
          </cell>
          <cell r="C29">
            <v>5106</v>
          </cell>
          <cell r="D29">
            <v>70</v>
          </cell>
          <cell r="E29">
            <v>10</v>
          </cell>
          <cell r="F29">
            <v>60</v>
          </cell>
          <cell r="G29">
            <v>317.202590760335</v>
          </cell>
          <cell r="H29">
            <v>317.202590760335</v>
          </cell>
          <cell r="I29">
            <v>317</v>
          </cell>
        </row>
        <row r="30">
          <cell r="A30" t="str">
            <v>商洛学院</v>
          </cell>
          <cell r="B30">
            <v>12436</v>
          </cell>
          <cell r="C30">
            <v>4386</v>
          </cell>
          <cell r="D30">
            <v>70</v>
          </cell>
          <cell r="E30">
            <v>10</v>
          </cell>
          <cell r="F30">
            <v>60</v>
          </cell>
          <cell r="G30">
            <v>275.638340795305</v>
          </cell>
          <cell r="H30">
            <v>275.638340795305</v>
          </cell>
          <cell r="I30">
            <v>276</v>
          </cell>
        </row>
        <row r="31">
          <cell r="A31" t="str">
            <v>安康学院</v>
          </cell>
          <cell r="B31">
            <v>12589</v>
          </cell>
          <cell r="C31">
            <v>4437</v>
          </cell>
          <cell r="D31">
            <v>70</v>
          </cell>
          <cell r="E31">
            <v>10</v>
          </cell>
          <cell r="F31">
            <v>60</v>
          </cell>
          <cell r="G31">
            <v>278.590447176056</v>
          </cell>
          <cell r="H31">
            <v>278.590447176056</v>
          </cell>
          <cell r="I31">
            <v>279</v>
          </cell>
        </row>
        <row r="32">
          <cell r="A32" t="str">
            <v>西安培华学院</v>
          </cell>
          <cell r="B32">
            <v>19795</v>
          </cell>
          <cell r="C32">
            <v>6928</v>
          </cell>
          <cell r="D32">
            <v>40</v>
          </cell>
          <cell r="E32">
            <v>5</v>
          </cell>
          <cell r="F32">
            <v>80</v>
          </cell>
          <cell r="G32">
            <v>407.277813967784</v>
          </cell>
          <cell r="H32">
            <v>407.277813967784</v>
          </cell>
          <cell r="I32">
            <v>407</v>
          </cell>
        </row>
        <row r="33">
          <cell r="A33" t="str">
            <v>西安欧亚学院</v>
          </cell>
          <cell r="B33">
            <v>16454</v>
          </cell>
          <cell r="C33">
            <v>5758</v>
          </cell>
          <cell r="D33">
            <v>0</v>
          </cell>
          <cell r="E33">
            <v>5</v>
          </cell>
          <cell r="F33">
            <v>80</v>
          </cell>
          <cell r="G33">
            <v>331.712570912135</v>
          </cell>
          <cell r="H33">
            <v>331.712570912135</v>
          </cell>
          <cell r="I33">
            <v>332</v>
          </cell>
        </row>
        <row r="34">
          <cell r="A34" t="str">
            <v>西安外事学院</v>
          </cell>
          <cell r="B34">
            <v>17360</v>
          </cell>
          <cell r="C34">
            <v>6076</v>
          </cell>
          <cell r="D34">
            <v>40</v>
          </cell>
          <cell r="E34">
            <v>5</v>
          </cell>
          <cell r="F34">
            <v>80</v>
          </cell>
          <cell r="G34">
            <v>359.905710051856</v>
          </cell>
          <cell r="H34">
            <v>359.905710051856</v>
          </cell>
          <cell r="I34">
            <v>360</v>
          </cell>
        </row>
        <row r="35">
          <cell r="A35" t="str">
            <v>西安翻译学院</v>
          </cell>
          <cell r="B35">
            <v>17156</v>
          </cell>
          <cell r="C35">
            <v>6004</v>
          </cell>
          <cell r="D35">
            <v>40</v>
          </cell>
          <cell r="E35">
            <v>5</v>
          </cell>
          <cell r="F35">
            <v>80</v>
          </cell>
          <cell r="G35">
            <v>355.93096645295</v>
          </cell>
          <cell r="H35">
            <v>355.93096645295</v>
          </cell>
          <cell r="I35">
            <v>356</v>
          </cell>
        </row>
        <row r="36">
          <cell r="A36" t="str">
            <v>西京学院</v>
          </cell>
          <cell r="B36">
            <v>17472</v>
          </cell>
          <cell r="C36">
            <v>6159</v>
          </cell>
          <cell r="D36">
            <v>40</v>
          </cell>
          <cell r="E36">
            <v>5</v>
          </cell>
          <cell r="F36">
            <v>60</v>
          </cell>
          <cell r="G36">
            <v>360.846190268548</v>
          </cell>
          <cell r="H36">
            <v>360.846190268548</v>
          </cell>
          <cell r="I36">
            <v>361</v>
          </cell>
        </row>
        <row r="37">
          <cell r="A37" t="str">
            <v>西安思源学院</v>
          </cell>
          <cell r="B37">
            <v>13446</v>
          </cell>
          <cell r="C37">
            <v>4706</v>
          </cell>
          <cell r="D37">
            <v>40</v>
          </cell>
          <cell r="E37">
            <v>5</v>
          </cell>
          <cell r="F37">
            <v>60</v>
          </cell>
          <cell r="G37">
            <v>282.094074565736</v>
          </cell>
          <cell r="H37">
            <v>282.094074565736</v>
          </cell>
          <cell r="I37">
            <v>282</v>
          </cell>
        </row>
        <row r="38">
          <cell r="A38" t="str">
            <v>陕西国际商贸学院</v>
          </cell>
          <cell r="B38">
            <v>13498</v>
          </cell>
          <cell r="C38">
            <v>4724</v>
          </cell>
          <cell r="D38">
            <v>40</v>
          </cell>
          <cell r="E38">
            <v>5</v>
          </cell>
          <cell r="F38">
            <v>80</v>
          </cell>
          <cell r="G38">
            <v>284.765080701275</v>
          </cell>
          <cell r="H38">
            <v>284.765080701275</v>
          </cell>
          <cell r="I38">
            <v>285</v>
          </cell>
        </row>
        <row r="39">
          <cell r="A39" t="str">
            <v>陕西服装工程学院</v>
          </cell>
          <cell r="B39">
            <v>6225</v>
          </cell>
          <cell r="C39">
            <v>2178</v>
          </cell>
          <cell r="D39">
            <v>40</v>
          </cell>
          <cell r="E39">
            <v>5</v>
          </cell>
          <cell r="F39">
            <v>80</v>
          </cell>
          <cell r="G39">
            <v>143.259769341448</v>
          </cell>
          <cell r="H39">
            <v>143.259769341448</v>
          </cell>
          <cell r="I39">
            <v>143</v>
          </cell>
        </row>
        <row r="40">
          <cell r="A40" t="str">
            <v>西安交通工程学院</v>
          </cell>
          <cell r="B40">
            <v>9217</v>
          </cell>
          <cell r="C40">
            <v>3225</v>
          </cell>
          <cell r="D40">
            <v>40</v>
          </cell>
          <cell r="E40">
            <v>5</v>
          </cell>
          <cell r="F40">
            <v>60</v>
          </cell>
          <cell r="G40">
            <v>199.807912600766</v>
          </cell>
          <cell r="H40">
            <v>199.807912600766</v>
          </cell>
          <cell r="I40">
            <v>200</v>
          </cell>
        </row>
        <row r="41">
          <cell r="A41" t="str">
            <v>西安汽车职业大学</v>
          </cell>
          <cell r="B41">
            <v>7148</v>
          </cell>
          <cell r="C41">
            <v>2501</v>
          </cell>
          <cell r="D41">
            <v>0</v>
          </cell>
          <cell r="E41">
            <v>5</v>
          </cell>
          <cell r="F41">
            <v>0</v>
          </cell>
          <cell r="G41">
            <v>144.014254572941</v>
          </cell>
          <cell r="H41">
            <v>144.014254572941</v>
          </cell>
          <cell r="I41">
            <v>144</v>
          </cell>
        </row>
        <row r="42">
          <cell r="A42" t="str">
            <v>西安信息职业大学</v>
          </cell>
          <cell r="B42">
            <v>6223</v>
          </cell>
          <cell r="C42">
            <v>2178</v>
          </cell>
          <cell r="D42">
            <v>0</v>
          </cell>
          <cell r="E42">
            <v>5</v>
          </cell>
          <cell r="F42">
            <v>0</v>
          </cell>
          <cell r="G42">
            <v>126.025012818827</v>
          </cell>
          <cell r="H42">
            <v>126.025012818827</v>
          </cell>
          <cell r="I42">
            <v>126</v>
          </cell>
        </row>
        <row r="43">
          <cell r="A43" t="str">
            <v>西安交通大学城市学院</v>
          </cell>
          <cell r="B43">
            <v>10515</v>
          </cell>
          <cell r="C43">
            <v>2821</v>
          </cell>
          <cell r="D43">
            <v>10</v>
          </cell>
          <cell r="E43">
            <v>5</v>
          </cell>
          <cell r="F43">
            <v>80</v>
          </cell>
          <cell r="G43">
            <v>210.521397328025</v>
          </cell>
          <cell r="H43">
            <v>210.521397328025</v>
          </cell>
          <cell r="I43">
            <v>210</v>
          </cell>
        </row>
        <row r="44">
          <cell r="A44" t="str">
            <v>西北大学现代学院</v>
          </cell>
          <cell r="B44">
            <v>7347</v>
          </cell>
          <cell r="C44">
            <v>2454</v>
          </cell>
          <cell r="D44">
            <v>0</v>
          </cell>
          <cell r="E44">
            <v>5</v>
          </cell>
          <cell r="F44">
            <v>60</v>
          </cell>
          <cell r="G44">
            <v>151.743932583297</v>
          </cell>
          <cell r="H44">
            <v>151.743932583297</v>
          </cell>
          <cell r="I44">
            <v>152</v>
          </cell>
        </row>
        <row r="45">
          <cell r="A45" t="str">
            <v>西安建筑科技大学华清学院</v>
          </cell>
          <cell r="B45">
            <v>9752</v>
          </cell>
          <cell r="C45">
            <v>3131</v>
          </cell>
          <cell r="D45">
            <v>0</v>
          </cell>
          <cell r="E45">
            <v>5</v>
          </cell>
          <cell r="F45">
            <v>60</v>
          </cell>
          <cell r="G45">
            <v>196.944869597239</v>
          </cell>
          <cell r="H45">
            <v>196.944869597239</v>
          </cell>
          <cell r="I45">
            <v>197</v>
          </cell>
        </row>
        <row r="46">
          <cell r="A46" t="str">
            <v>西安财经大学行知学院</v>
          </cell>
          <cell r="B46">
            <v>8009</v>
          </cell>
          <cell r="C46">
            <v>1794</v>
          </cell>
          <cell r="D46">
            <v>0</v>
          </cell>
          <cell r="E46">
            <v>5</v>
          </cell>
          <cell r="F46">
            <v>60</v>
          </cell>
          <cell r="G46">
            <v>156.018278388071</v>
          </cell>
          <cell r="H46">
            <v>156.018278388071</v>
          </cell>
          <cell r="I46">
            <v>156</v>
          </cell>
        </row>
        <row r="47">
          <cell r="A47" t="str">
            <v>陕西科技大学镐京学院</v>
          </cell>
          <cell r="B47">
            <v>7074</v>
          </cell>
          <cell r="C47">
            <v>2277</v>
          </cell>
          <cell r="D47">
            <v>10</v>
          </cell>
          <cell r="E47">
            <v>5</v>
          </cell>
          <cell r="F47">
            <v>60</v>
          </cell>
          <cell r="G47">
            <v>148.285918748784</v>
          </cell>
          <cell r="H47">
            <v>148.285918748784</v>
          </cell>
          <cell r="I47">
            <v>148</v>
          </cell>
        </row>
        <row r="48">
          <cell r="A48" t="str">
            <v>西安工商学院</v>
          </cell>
          <cell r="B48">
            <v>8131</v>
          </cell>
          <cell r="C48">
            <v>2612</v>
          </cell>
          <cell r="D48">
            <v>0</v>
          </cell>
          <cell r="E48">
            <v>5</v>
          </cell>
          <cell r="F48">
            <v>80</v>
          </cell>
          <cell r="G48">
            <v>167.535096089825</v>
          </cell>
          <cell r="H48">
            <v>167.535096089825</v>
          </cell>
          <cell r="I48">
            <v>168</v>
          </cell>
        </row>
        <row r="49">
          <cell r="A49" t="str">
            <v>延安大学西安创新学院</v>
          </cell>
          <cell r="B49">
            <v>7311</v>
          </cell>
          <cell r="C49">
            <v>2482</v>
          </cell>
          <cell r="D49">
            <v>40</v>
          </cell>
          <cell r="E49">
            <v>5</v>
          </cell>
          <cell r="F49">
            <v>80</v>
          </cell>
          <cell r="G49">
            <v>163.654210711265</v>
          </cell>
          <cell r="H49">
            <v>163.654210711265</v>
          </cell>
          <cell r="I49">
            <v>164</v>
          </cell>
        </row>
        <row r="50">
          <cell r="A50" t="str">
            <v>西安明德理工学院</v>
          </cell>
          <cell r="B50">
            <v>12903</v>
          </cell>
          <cell r="C50">
            <v>2721</v>
          </cell>
          <cell r="D50">
            <v>0</v>
          </cell>
          <cell r="E50">
            <v>5</v>
          </cell>
          <cell r="F50">
            <v>60</v>
          </cell>
          <cell r="G50">
            <v>243.649966741674</v>
          </cell>
          <cell r="H50">
            <v>243.649966741674</v>
          </cell>
          <cell r="I50">
            <v>244</v>
          </cell>
        </row>
        <row r="51">
          <cell r="A51" t="str">
            <v>西安理工大学高科学院</v>
          </cell>
          <cell r="B51">
            <v>4017</v>
          </cell>
          <cell r="C51">
            <v>933</v>
          </cell>
          <cell r="D51">
            <v>10</v>
          </cell>
          <cell r="E51">
            <v>5</v>
          </cell>
          <cell r="F51">
            <v>60</v>
          </cell>
          <cell r="G51">
            <v>86.1652827427821</v>
          </cell>
          <cell r="H51">
            <v>86.1652827427821</v>
          </cell>
          <cell r="I51">
            <v>86</v>
          </cell>
        </row>
        <row r="52">
          <cell r="A52" t="str">
            <v>西安科技大学高新学院</v>
          </cell>
          <cell r="B52">
            <v>7756</v>
          </cell>
          <cell r="C52">
            <v>2714</v>
          </cell>
          <cell r="D52">
            <v>0</v>
          </cell>
          <cell r="E52">
            <v>5</v>
          </cell>
          <cell r="F52">
            <v>80</v>
          </cell>
          <cell r="G52">
            <v>162.490190996182</v>
          </cell>
          <cell r="H52">
            <v>162.490190996182</v>
          </cell>
          <cell r="I52">
            <v>162</v>
          </cell>
        </row>
        <row r="53">
          <cell r="A53" t="str">
            <v>西安体育学院</v>
          </cell>
          <cell r="B53">
            <v>8305</v>
          </cell>
          <cell r="C53">
            <v>2690</v>
          </cell>
          <cell r="D53">
            <v>40</v>
          </cell>
          <cell r="E53">
            <v>5</v>
          </cell>
          <cell r="F53">
            <v>60</v>
          </cell>
          <cell r="G53">
            <v>179.981791674894</v>
          </cell>
          <cell r="H53">
            <v>179.981791674894</v>
          </cell>
          <cell r="I53">
            <v>180</v>
          </cell>
        </row>
        <row r="54">
          <cell r="A54" t="str">
            <v>西安文理学院</v>
          </cell>
          <cell r="B54">
            <v>14230</v>
          </cell>
          <cell r="C54">
            <v>4465</v>
          </cell>
          <cell r="D54">
            <v>70</v>
          </cell>
          <cell r="E54">
            <v>5</v>
          </cell>
          <cell r="F54">
            <v>80</v>
          </cell>
          <cell r="G54">
            <v>301.952936405399</v>
          </cell>
          <cell r="H54">
            <v>301.952936405399</v>
          </cell>
          <cell r="I54">
            <v>302</v>
          </cell>
        </row>
      </sheetData>
      <sheetData sheetId="8">
        <row r="6">
          <cell r="A6" t="str">
            <v>咸阳师范学院</v>
          </cell>
          <cell r="B6">
            <v>1161</v>
          </cell>
          <cell r="C6">
            <v>406</v>
          </cell>
          <cell r="D6">
            <v>0</v>
          </cell>
          <cell r="E6">
            <v>5</v>
          </cell>
          <cell r="F6">
            <v>60</v>
          </cell>
          <cell r="G6">
            <v>34.529811655525</v>
          </cell>
          <cell r="H6">
            <v>34.529811655525</v>
          </cell>
          <cell r="I6">
            <v>34.53</v>
          </cell>
        </row>
        <row r="7">
          <cell r="A7" t="str">
            <v>西安航空学院</v>
          </cell>
          <cell r="B7">
            <v>1522</v>
          </cell>
          <cell r="C7">
            <v>577</v>
          </cell>
          <cell r="D7">
            <v>0</v>
          </cell>
          <cell r="E7">
            <v>5</v>
          </cell>
          <cell r="F7">
            <v>80</v>
          </cell>
          <cell r="G7">
            <v>44.6911647082733</v>
          </cell>
          <cell r="H7">
            <v>44.6911647082733</v>
          </cell>
          <cell r="I7">
            <v>44.69</v>
          </cell>
        </row>
        <row r="8">
          <cell r="A8" t="str">
            <v>陕西职业技术学院</v>
          </cell>
          <cell r="B8">
            <v>13753</v>
          </cell>
          <cell r="C8">
            <v>4601</v>
          </cell>
          <cell r="D8">
            <v>40</v>
          </cell>
          <cell r="E8">
            <v>5</v>
          </cell>
          <cell r="F8">
            <v>60</v>
          </cell>
          <cell r="G8">
            <v>327.115851639926</v>
          </cell>
          <cell r="H8">
            <v>327.115851639926</v>
          </cell>
          <cell r="I8">
            <v>327.12</v>
          </cell>
        </row>
        <row r="9">
          <cell r="A9" t="str">
            <v>陕西工业职业技术学院</v>
          </cell>
          <cell r="B9">
            <v>22325</v>
          </cell>
          <cell r="C9">
            <v>8131</v>
          </cell>
          <cell r="D9">
            <v>10</v>
          </cell>
          <cell r="E9">
            <v>5</v>
          </cell>
          <cell r="F9">
            <v>80</v>
          </cell>
          <cell r="G9">
            <v>522.28425640379</v>
          </cell>
          <cell r="H9">
            <v>522.28425640379</v>
          </cell>
          <cell r="I9">
            <v>522.28</v>
          </cell>
        </row>
        <row r="10">
          <cell r="A10" t="str">
            <v>杨凌职业技术学院</v>
          </cell>
          <cell r="B10">
            <v>21117</v>
          </cell>
          <cell r="C10">
            <v>6503</v>
          </cell>
          <cell r="D10">
            <v>70</v>
          </cell>
          <cell r="E10">
            <v>5</v>
          </cell>
          <cell r="F10">
            <v>60</v>
          </cell>
          <cell r="G10">
            <v>493.695003438784</v>
          </cell>
          <cell r="H10">
            <v>493.695003438784</v>
          </cell>
          <cell r="I10">
            <v>493.7</v>
          </cell>
        </row>
        <row r="11">
          <cell r="A11" t="str">
            <v>西安航空职业技术学院</v>
          </cell>
          <cell r="B11">
            <v>13898</v>
          </cell>
          <cell r="C11">
            <v>5141</v>
          </cell>
          <cell r="D11">
            <v>10</v>
          </cell>
          <cell r="E11">
            <v>5</v>
          </cell>
          <cell r="F11">
            <v>60</v>
          </cell>
          <cell r="G11">
            <v>329.013251472382</v>
          </cell>
          <cell r="H11">
            <v>329.013251472382</v>
          </cell>
          <cell r="I11">
            <v>329.01</v>
          </cell>
        </row>
        <row r="12">
          <cell r="A12" t="str">
            <v>陕西铁路工程职业技术学院</v>
          </cell>
          <cell r="B12">
            <v>18856</v>
          </cell>
          <cell r="C12">
            <v>6732</v>
          </cell>
          <cell r="D12">
            <v>10</v>
          </cell>
          <cell r="E12">
            <v>5</v>
          </cell>
          <cell r="F12">
            <v>60</v>
          </cell>
          <cell r="G12">
            <v>440.02072994593</v>
          </cell>
          <cell r="H12">
            <v>440.02072994593</v>
          </cell>
          <cell r="I12">
            <v>440.02</v>
          </cell>
        </row>
        <row r="13">
          <cell r="A13" t="str">
            <v>陕西能源职业技术学院</v>
          </cell>
          <cell r="B13">
            <v>17276</v>
          </cell>
          <cell r="C13">
            <v>6237</v>
          </cell>
          <cell r="D13">
            <v>70</v>
          </cell>
          <cell r="E13">
            <v>5</v>
          </cell>
          <cell r="F13">
            <v>60</v>
          </cell>
          <cell r="G13">
            <v>418.237359556527</v>
          </cell>
          <cell r="H13">
            <v>418.237359556527</v>
          </cell>
          <cell r="I13">
            <v>418.24</v>
          </cell>
        </row>
        <row r="14">
          <cell r="A14" t="str">
            <v>陕西国防工业职业技术学院</v>
          </cell>
          <cell r="B14">
            <v>17695</v>
          </cell>
          <cell r="C14">
            <v>5602</v>
          </cell>
          <cell r="D14">
            <v>10</v>
          </cell>
          <cell r="E14">
            <v>5</v>
          </cell>
          <cell r="F14">
            <v>60</v>
          </cell>
          <cell r="G14">
            <v>405.766277934052</v>
          </cell>
          <cell r="H14">
            <v>405.766277934052</v>
          </cell>
          <cell r="I14">
            <v>405.77</v>
          </cell>
        </row>
        <row r="15">
          <cell r="A15" t="str">
            <v>陕西财经职业技术学院</v>
          </cell>
          <cell r="B15">
            <v>17245</v>
          </cell>
          <cell r="C15">
            <v>5851</v>
          </cell>
          <cell r="D15">
            <v>10</v>
          </cell>
          <cell r="E15">
            <v>5</v>
          </cell>
          <cell r="F15">
            <v>60</v>
          </cell>
          <cell r="G15">
            <v>399.981175742325</v>
          </cell>
          <cell r="H15">
            <v>399.981175742325</v>
          </cell>
          <cell r="I15">
            <v>399.98</v>
          </cell>
        </row>
        <row r="16">
          <cell r="A16" t="str">
            <v>陕西交通职业技术学院</v>
          </cell>
          <cell r="B16">
            <v>14553</v>
          </cell>
          <cell r="C16">
            <v>5039</v>
          </cell>
          <cell r="D16">
            <v>0</v>
          </cell>
          <cell r="E16">
            <v>5</v>
          </cell>
          <cell r="F16">
            <v>60</v>
          </cell>
          <cell r="G16">
            <v>338.030389859706</v>
          </cell>
          <cell r="H16">
            <v>338.030389859706</v>
          </cell>
          <cell r="I16">
            <v>338.03</v>
          </cell>
        </row>
        <row r="17">
          <cell r="A17" t="str">
            <v>陕西工商职业学院</v>
          </cell>
          <cell r="B17">
            <v>19282</v>
          </cell>
          <cell r="C17">
            <v>5924</v>
          </cell>
          <cell r="D17">
            <v>40</v>
          </cell>
          <cell r="E17">
            <v>5</v>
          </cell>
          <cell r="F17">
            <v>60</v>
          </cell>
          <cell r="G17">
            <v>445.986930644429</v>
          </cell>
          <cell r="H17">
            <v>445.986930644429</v>
          </cell>
          <cell r="I17">
            <v>445.99</v>
          </cell>
        </row>
        <row r="18">
          <cell r="A18" t="str">
            <v>陕西艺术职业学院</v>
          </cell>
          <cell r="B18">
            <v>3969</v>
          </cell>
          <cell r="C18">
            <v>1234</v>
          </cell>
          <cell r="D18">
            <v>40</v>
          </cell>
          <cell r="E18">
            <v>5</v>
          </cell>
          <cell r="F18">
            <v>60</v>
          </cell>
          <cell r="G18">
            <v>105.576893253374</v>
          </cell>
          <cell r="H18">
            <v>105.576893253374</v>
          </cell>
          <cell r="I18">
            <v>105.58</v>
          </cell>
        </row>
        <row r="19">
          <cell r="A19" t="str">
            <v>陕西机电职业技术学院</v>
          </cell>
          <cell r="B19">
            <v>8172</v>
          </cell>
          <cell r="C19">
            <v>2981</v>
          </cell>
          <cell r="D19">
            <v>0</v>
          </cell>
          <cell r="E19">
            <v>5</v>
          </cell>
          <cell r="F19">
            <v>60</v>
          </cell>
          <cell r="G19">
            <v>195.049514587108</v>
          </cell>
          <cell r="H19">
            <v>195.049514587108</v>
          </cell>
          <cell r="I19">
            <v>195.05</v>
          </cell>
        </row>
        <row r="20">
          <cell r="A20" t="str">
            <v>陕西航空职业技术学院</v>
          </cell>
          <cell r="B20">
            <v>8369</v>
          </cell>
          <cell r="C20">
            <v>2673</v>
          </cell>
          <cell r="D20">
            <v>10</v>
          </cell>
          <cell r="E20">
            <v>10</v>
          </cell>
          <cell r="F20">
            <v>60</v>
          </cell>
          <cell r="G20">
            <v>201.394728687613</v>
          </cell>
          <cell r="H20">
            <v>201.394728687613</v>
          </cell>
          <cell r="I20">
            <v>201.38</v>
          </cell>
        </row>
        <row r="21">
          <cell r="A21" t="str">
            <v>西安培华学院</v>
          </cell>
          <cell r="B21">
            <v>3997</v>
          </cell>
          <cell r="C21">
            <v>1496</v>
          </cell>
          <cell r="D21">
            <v>10</v>
          </cell>
          <cell r="E21">
            <v>5</v>
          </cell>
          <cell r="F21">
            <v>80</v>
          </cell>
          <cell r="G21">
            <v>103.709676274683</v>
          </cell>
          <cell r="H21">
            <v>103.709676274683</v>
          </cell>
          <cell r="I21">
            <v>103.71</v>
          </cell>
        </row>
        <row r="22">
          <cell r="A22" t="str">
            <v>西安欧亚学院</v>
          </cell>
          <cell r="B22">
            <v>3659</v>
          </cell>
          <cell r="C22">
            <v>1358</v>
          </cell>
          <cell r="D22">
            <v>10</v>
          </cell>
          <cell r="E22">
            <v>5</v>
          </cell>
          <cell r="F22">
            <v>80</v>
          </cell>
          <cell r="G22">
            <v>95.8198870620497</v>
          </cell>
          <cell r="H22">
            <v>95.8198870620497</v>
          </cell>
          <cell r="I22">
            <v>95.82</v>
          </cell>
        </row>
        <row r="23">
          <cell r="A23" t="str">
            <v>西安外事学院</v>
          </cell>
          <cell r="B23">
            <v>10065</v>
          </cell>
          <cell r="C23">
            <v>3675</v>
          </cell>
          <cell r="D23">
            <v>40</v>
          </cell>
          <cell r="E23">
            <v>5</v>
          </cell>
          <cell r="F23">
            <v>80</v>
          </cell>
          <cell r="G23">
            <v>248.828064188817</v>
          </cell>
          <cell r="H23">
            <v>248.828064188817</v>
          </cell>
          <cell r="I23">
            <v>248.83</v>
          </cell>
        </row>
        <row r="24">
          <cell r="A24" t="str">
            <v>西安翻译学院</v>
          </cell>
          <cell r="B24">
            <v>5448</v>
          </cell>
          <cell r="C24">
            <v>2279</v>
          </cell>
          <cell r="D24">
            <v>40</v>
          </cell>
          <cell r="E24">
            <v>5</v>
          </cell>
          <cell r="F24">
            <v>80</v>
          </cell>
          <cell r="G24">
            <v>146.388651030564</v>
          </cell>
          <cell r="H24">
            <v>146.388651030564</v>
          </cell>
          <cell r="I24">
            <v>146.39</v>
          </cell>
        </row>
        <row r="25">
          <cell r="A25" t="str">
            <v>西安思源学院</v>
          </cell>
          <cell r="B25">
            <v>7858</v>
          </cell>
          <cell r="C25">
            <v>2788</v>
          </cell>
          <cell r="D25">
            <v>40</v>
          </cell>
          <cell r="E25">
            <v>5</v>
          </cell>
          <cell r="F25">
            <v>60</v>
          </cell>
          <cell r="G25">
            <v>195.987372299069</v>
          </cell>
          <cell r="H25">
            <v>195.987372299069</v>
          </cell>
          <cell r="I25">
            <v>195.99</v>
          </cell>
        </row>
        <row r="26">
          <cell r="A26" t="str">
            <v>陕西国际商贸学院</v>
          </cell>
          <cell r="B26">
            <v>6088</v>
          </cell>
          <cell r="C26">
            <v>2233</v>
          </cell>
          <cell r="D26">
            <v>40</v>
          </cell>
          <cell r="E26">
            <v>5</v>
          </cell>
          <cell r="F26">
            <v>80</v>
          </cell>
          <cell r="G26">
            <v>157.976658624294</v>
          </cell>
          <cell r="H26">
            <v>157.976658624294</v>
          </cell>
          <cell r="I26">
            <v>157.98</v>
          </cell>
        </row>
        <row r="27">
          <cell r="A27" t="str">
            <v>西安高新科技职业学院</v>
          </cell>
          <cell r="B27">
            <v>7488</v>
          </cell>
          <cell r="C27">
            <v>2604</v>
          </cell>
          <cell r="D27">
            <v>40</v>
          </cell>
          <cell r="E27">
            <v>5</v>
          </cell>
          <cell r="F27">
            <v>60</v>
          </cell>
          <cell r="G27">
            <v>186.991453541171</v>
          </cell>
          <cell r="H27">
            <v>186.991453541171</v>
          </cell>
          <cell r="I27">
            <v>186.99</v>
          </cell>
        </row>
        <row r="28">
          <cell r="A28" t="str">
            <v>陕西服装工程学院</v>
          </cell>
          <cell r="B28">
            <v>6508</v>
          </cell>
          <cell r="C28">
            <v>2312</v>
          </cell>
          <cell r="D28">
            <v>40</v>
          </cell>
          <cell r="E28">
            <v>5</v>
          </cell>
          <cell r="F28">
            <v>80</v>
          </cell>
          <cell r="G28">
            <v>166.772018230175</v>
          </cell>
          <cell r="H28">
            <v>166.772018230175</v>
          </cell>
          <cell r="I28">
            <v>166.77</v>
          </cell>
        </row>
        <row r="29">
          <cell r="A29" t="str">
            <v>陕西电子信息职业技术学院</v>
          </cell>
          <cell r="B29">
            <v>1542</v>
          </cell>
          <cell r="C29">
            <v>586</v>
          </cell>
          <cell r="D29">
            <v>10</v>
          </cell>
          <cell r="E29">
            <v>5</v>
          </cell>
          <cell r="F29">
            <v>60</v>
          </cell>
          <cell r="G29">
            <v>45.9334198857464</v>
          </cell>
          <cell r="H29">
            <v>45.9334198857464</v>
          </cell>
          <cell r="I29">
            <v>45.93</v>
          </cell>
        </row>
        <row r="30">
          <cell r="A30" t="str">
            <v>西安交通工程学院</v>
          </cell>
          <cell r="B30">
            <v>4250</v>
          </cell>
          <cell r="C30">
            <v>1488</v>
          </cell>
          <cell r="D30">
            <v>10</v>
          </cell>
          <cell r="E30">
            <v>5</v>
          </cell>
          <cell r="F30">
            <v>60</v>
          </cell>
          <cell r="G30">
            <v>106.924410046044</v>
          </cell>
          <cell r="H30">
            <v>106.924410046044</v>
          </cell>
          <cell r="I30">
            <v>106.92</v>
          </cell>
        </row>
        <row r="31">
          <cell r="A31" t="str">
            <v>西安汽车职业大学</v>
          </cell>
          <cell r="B31">
            <v>7893</v>
          </cell>
          <cell r="C31">
            <v>3383</v>
          </cell>
          <cell r="D31">
            <v>10</v>
          </cell>
          <cell r="E31">
            <v>5</v>
          </cell>
          <cell r="F31">
            <v>0</v>
          </cell>
          <cell r="G31">
            <v>191.975013450054</v>
          </cell>
          <cell r="H31">
            <v>191.975013450054</v>
          </cell>
          <cell r="I31">
            <v>191.98</v>
          </cell>
        </row>
        <row r="32">
          <cell r="A32" t="str">
            <v>西安海棠职业学院</v>
          </cell>
          <cell r="B32">
            <v>8480</v>
          </cell>
          <cell r="C32">
            <v>2438</v>
          </cell>
          <cell r="D32">
            <v>70</v>
          </cell>
          <cell r="E32">
            <v>5</v>
          </cell>
          <cell r="F32">
            <v>60</v>
          </cell>
          <cell r="G32">
            <v>210.650687175215</v>
          </cell>
          <cell r="H32">
            <v>210.650687175215</v>
          </cell>
          <cell r="I32">
            <v>210.65</v>
          </cell>
        </row>
        <row r="33">
          <cell r="A33" t="str">
            <v>西安信息职业大学</v>
          </cell>
          <cell r="B33">
            <v>3949</v>
          </cell>
          <cell r="C33">
            <v>1410</v>
          </cell>
          <cell r="D33">
            <v>0</v>
          </cell>
          <cell r="E33">
            <v>5</v>
          </cell>
          <cell r="F33">
            <v>0</v>
          </cell>
          <cell r="G33">
            <v>93.7127114798291</v>
          </cell>
          <cell r="H33">
            <v>93.7127114798291</v>
          </cell>
          <cell r="I33">
            <v>93.71</v>
          </cell>
        </row>
        <row r="34">
          <cell r="A34" t="str">
            <v>陕西旅游烹饪职业学院</v>
          </cell>
          <cell r="B34">
            <v>3591</v>
          </cell>
          <cell r="C34">
            <v>745</v>
          </cell>
          <cell r="D34">
            <v>10</v>
          </cell>
          <cell r="E34">
            <v>5</v>
          </cell>
          <cell r="F34">
            <v>0</v>
          </cell>
          <cell r="G34">
            <v>81.9415128179835</v>
          </cell>
          <cell r="H34">
            <v>81.9415128179835</v>
          </cell>
          <cell r="I34">
            <v>81.94</v>
          </cell>
        </row>
        <row r="35">
          <cell r="A35" t="str">
            <v>西安医学高等专科学校</v>
          </cell>
          <cell r="B35">
            <v>13966</v>
          </cell>
          <cell r="C35">
            <v>4030</v>
          </cell>
          <cell r="D35">
            <v>100</v>
          </cell>
          <cell r="E35">
            <v>5</v>
          </cell>
          <cell r="F35">
            <v>80</v>
          </cell>
          <cell r="G35">
            <v>339.850810724249</v>
          </cell>
          <cell r="H35">
            <v>339.850810724249</v>
          </cell>
          <cell r="I35">
            <v>339.85</v>
          </cell>
        </row>
        <row r="36">
          <cell r="A36" t="str">
            <v>西安工商学院</v>
          </cell>
          <cell r="B36">
            <v>891</v>
          </cell>
          <cell r="C36">
            <v>312</v>
          </cell>
          <cell r="D36">
            <v>0</v>
          </cell>
          <cell r="E36">
            <v>5</v>
          </cell>
          <cell r="F36">
            <v>80</v>
          </cell>
          <cell r="G36">
            <v>29.8815991324942</v>
          </cell>
          <cell r="H36">
            <v>29.8815991324942</v>
          </cell>
          <cell r="I36">
            <v>29.88</v>
          </cell>
        </row>
        <row r="37">
          <cell r="A37" t="str">
            <v>西安明德理工学院</v>
          </cell>
          <cell r="B37">
            <v>4748</v>
          </cell>
          <cell r="C37">
            <v>1746</v>
          </cell>
          <cell r="D37">
            <v>10</v>
          </cell>
          <cell r="E37">
            <v>5</v>
          </cell>
          <cell r="F37">
            <v>60</v>
          </cell>
          <cell r="G37">
            <v>119.145256752835</v>
          </cell>
          <cell r="H37">
            <v>119.145256752835</v>
          </cell>
          <cell r="I37">
            <v>119.15</v>
          </cell>
        </row>
        <row r="38">
          <cell r="A38" t="str">
            <v>西安科技大学高新学院</v>
          </cell>
          <cell r="B38">
            <v>3194</v>
          </cell>
          <cell r="C38">
            <v>1256</v>
          </cell>
          <cell r="D38">
            <v>10</v>
          </cell>
          <cell r="E38">
            <v>5</v>
          </cell>
          <cell r="F38">
            <v>80</v>
          </cell>
          <cell r="G38">
            <v>85.9236502177167</v>
          </cell>
          <cell r="H38">
            <v>85.9236502177167</v>
          </cell>
          <cell r="I38">
            <v>85.92</v>
          </cell>
        </row>
        <row r="39">
          <cell r="A39" t="str">
            <v>陕西航天职工大学</v>
          </cell>
          <cell r="B39">
            <v>550</v>
          </cell>
          <cell r="C39">
            <v>154</v>
          </cell>
          <cell r="D39">
            <v>0</v>
          </cell>
          <cell r="E39">
            <v>5</v>
          </cell>
          <cell r="F39">
            <v>60</v>
          </cell>
          <cell r="G39">
            <v>20.2398175350217</v>
          </cell>
          <cell r="H39">
            <v>20.2398175350217</v>
          </cell>
          <cell r="I39">
            <v>20.24</v>
          </cell>
        </row>
        <row r="40">
          <cell r="A40" t="str">
            <v>西安电力机械制造公司机电学院</v>
          </cell>
          <cell r="B40">
            <v>929</v>
          </cell>
          <cell r="C40">
            <v>165</v>
          </cell>
          <cell r="D40">
            <v>0</v>
          </cell>
          <cell r="E40">
            <v>5</v>
          </cell>
          <cell r="F40">
            <v>60</v>
          </cell>
          <cell r="G40">
            <v>27.5191187839508</v>
          </cell>
          <cell r="H40">
            <v>27.5191187839508</v>
          </cell>
          <cell r="I40">
            <v>27.52</v>
          </cell>
        </row>
        <row r="41">
          <cell r="A41" t="str">
            <v>陕西省建筑工程总公司职工大学</v>
          </cell>
          <cell r="B41">
            <v>770</v>
          </cell>
          <cell r="C41">
            <v>0</v>
          </cell>
          <cell r="D41">
            <v>0</v>
          </cell>
          <cell r="E41">
            <v>5</v>
          </cell>
          <cell r="F41">
            <v>60</v>
          </cell>
          <cell r="G41">
            <v>22.7162099162086</v>
          </cell>
          <cell r="H41">
            <v>22.7162099162086</v>
          </cell>
          <cell r="I41">
            <v>22.72</v>
          </cell>
        </row>
        <row r="42">
          <cell r="A42" t="str">
            <v>宝鸡三和职业学院</v>
          </cell>
          <cell r="B42">
            <v>841</v>
          </cell>
          <cell r="C42">
            <v>294</v>
          </cell>
          <cell r="D42">
            <v>0</v>
          </cell>
          <cell r="E42">
            <v>5</v>
          </cell>
          <cell r="F42">
            <v>60</v>
          </cell>
          <cell r="G42">
            <v>27.2635834828209</v>
          </cell>
          <cell r="H42">
            <v>27.2635834828209</v>
          </cell>
          <cell r="I42">
            <v>27.26</v>
          </cell>
        </row>
        <row r="43">
          <cell r="A43" t="str">
            <v>西安城市建设职业学院</v>
          </cell>
          <cell r="B43">
            <v>9675</v>
          </cell>
          <cell r="C43">
            <v>3386</v>
          </cell>
          <cell r="D43">
            <v>0</v>
          </cell>
          <cell r="E43">
            <v>5</v>
          </cell>
          <cell r="F43">
            <v>0</v>
          </cell>
          <cell r="G43">
            <v>223.426341067663</v>
          </cell>
          <cell r="H43">
            <v>223.426341067663</v>
          </cell>
          <cell r="I43">
            <v>223.43</v>
          </cell>
        </row>
        <row r="44">
          <cell r="A44" t="str">
            <v>宝鸡中北职业学院</v>
          </cell>
          <cell r="B44">
            <v>812</v>
          </cell>
          <cell r="C44">
            <v>243</v>
          </cell>
          <cell r="D44">
            <v>0</v>
          </cell>
          <cell r="E44">
            <v>5</v>
          </cell>
          <cell r="F44">
            <v>60</v>
          </cell>
          <cell r="G44">
            <v>26.1595973639064</v>
          </cell>
          <cell r="H44">
            <v>26.1595973639064</v>
          </cell>
          <cell r="I44">
            <v>26.16</v>
          </cell>
        </row>
        <row r="45">
          <cell r="A45" t="str">
            <v>陕西邮电职业技术学院</v>
          </cell>
          <cell r="B45">
            <v>6917</v>
          </cell>
          <cell r="C45">
            <v>2534</v>
          </cell>
          <cell r="D45">
            <v>0</v>
          </cell>
          <cell r="E45">
            <v>5</v>
          </cell>
          <cell r="F45">
            <v>60</v>
          </cell>
          <cell r="G45">
            <v>166.467759387745</v>
          </cell>
          <cell r="H45">
            <v>166.467759387745</v>
          </cell>
          <cell r="I45">
            <v>166.47</v>
          </cell>
        </row>
        <row r="46">
          <cell r="A46" t="str">
            <v>西安电力高等专科学校</v>
          </cell>
          <cell r="B46">
            <v>2723</v>
          </cell>
          <cell r="C46">
            <v>986</v>
          </cell>
          <cell r="D46">
            <v>0</v>
          </cell>
          <cell r="E46">
            <v>5</v>
          </cell>
          <cell r="F46">
            <v>60</v>
          </cell>
          <cell r="G46">
            <v>70.3612366029105</v>
          </cell>
          <cell r="H46">
            <v>70.3612366029105</v>
          </cell>
          <cell r="I46">
            <v>70.36</v>
          </cell>
        </row>
        <row r="47">
          <cell r="A47" t="str">
            <v>陕西青年职业学院</v>
          </cell>
          <cell r="B47">
            <v>11115</v>
          </cell>
          <cell r="C47">
            <v>3102</v>
          </cell>
          <cell r="D47">
            <v>40</v>
          </cell>
          <cell r="E47">
            <v>5</v>
          </cell>
          <cell r="F47">
            <v>80</v>
          </cell>
          <cell r="G47">
            <v>262.413878895489</v>
          </cell>
          <cell r="H47">
            <v>262.413878895489</v>
          </cell>
          <cell r="I47">
            <v>262.41</v>
          </cell>
        </row>
        <row r="48">
          <cell r="A48" t="str">
            <v>陕西警官职业学院</v>
          </cell>
          <cell r="B48">
            <v>6688</v>
          </cell>
          <cell r="C48">
            <v>2126</v>
          </cell>
          <cell r="D48">
            <v>0</v>
          </cell>
          <cell r="E48">
            <v>5</v>
          </cell>
          <cell r="F48">
            <v>60</v>
          </cell>
          <cell r="G48">
            <v>157.692540691513</v>
          </cell>
          <cell r="H48">
            <v>157.692540691513</v>
          </cell>
          <cell r="I48">
            <v>157.69</v>
          </cell>
        </row>
        <row r="49">
          <cell r="A49" t="str">
            <v>西安铁路职业技术学院</v>
          </cell>
          <cell r="B49">
            <v>15091</v>
          </cell>
          <cell r="C49">
            <v>5365</v>
          </cell>
          <cell r="D49">
            <v>0</v>
          </cell>
          <cell r="E49">
            <v>5</v>
          </cell>
          <cell r="F49">
            <v>60</v>
          </cell>
          <cell r="G49">
            <v>351.748404838421</v>
          </cell>
          <cell r="H49">
            <v>351.748404838421</v>
          </cell>
          <cell r="I49">
            <v>351.75</v>
          </cell>
        </row>
        <row r="50">
          <cell r="A50" t="str">
            <v>西安职业技术学院</v>
          </cell>
          <cell r="B50">
            <v>12537</v>
          </cell>
          <cell r="C50">
            <v>3839</v>
          </cell>
          <cell r="D50">
            <v>40</v>
          </cell>
          <cell r="E50">
            <v>5</v>
          </cell>
          <cell r="F50">
            <v>60</v>
          </cell>
          <cell r="G50">
            <v>295.835619546374</v>
          </cell>
          <cell r="H50">
            <v>295.835619546374</v>
          </cell>
          <cell r="I50">
            <v>295.84</v>
          </cell>
        </row>
        <row r="51">
          <cell r="A51" t="str">
            <v>铜川职业技术学院</v>
          </cell>
          <cell r="B51">
            <v>7288</v>
          </cell>
          <cell r="C51">
            <v>1773</v>
          </cell>
          <cell r="D51">
            <v>70</v>
          </cell>
          <cell r="E51">
            <v>5</v>
          </cell>
          <cell r="F51">
            <v>60</v>
          </cell>
          <cell r="G51">
            <v>180.881637599797</v>
          </cell>
          <cell r="H51">
            <v>180.881637599797</v>
          </cell>
          <cell r="I51">
            <v>180.88</v>
          </cell>
        </row>
        <row r="52">
          <cell r="A52" t="str">
            <v>宝鸡职业技术学院</v>
          </cell>
          <cell r="B52">
            <v>18109</v>
          </cell>
          <cell r="C52">
            <v>5423</v>
          </cell>
          <cell r="D52">
            <v>100</v>
          </cell>
          <cell r="E52">
            <v>5</v>
          </cell>
          <cell r="F52">
            <v>60</v>
          </cell>
          <cell r="G52">
            <v>431.826392667048</v>
          </cell>
          <cell r="H52">
            <v>431.826392667048</v>
          </cell>
          <cell r="I52">
            <v>431.83</v>
          </cell>
        </row>
        <row r="53">
          <cell r="A53" t="str">
            <v>咸阳职业技术学院</v>
          </cell>
          <cell r="B53">
            <v>20798</v>
          </cell>
          <cell r="C53">
            <v>7356</v>
          </cell>
          <cell r="D53">
            <v>100</v>
          </cell>
          <cell r="E53">
            <v>5</v>
          </cell>
          <cell r="F53">
            <v>0</v>
          </cell>
          <cell r="G53">
            <v>499.270258852478</v>
          </cell>
          <cell r="H53">
            <v>499.270258852478</v>
          </cell>
          <cell r="I53">
            <v>499.27</v>
          </cell>
        </row>
        <row r="54">
          <cell r="A54" t="str">
            <v>渭南职业技术学院</v>
          </cell>
          <cell r="B54">
            <v>13258</v>
          </cell>
          <cell r="C54">
            <v>3404</v>
          </cell>
          <cell r="D54">
            <v>70</v>
          </cell>
          <cell r="E54">
            <v>5</v>
          </cell>
          <cell r="F54">
            <v>60</v>
          </cell>
          <cell r="G54">
            <v>311.442096751827</v>
          </cell>
          <cell r="H54">
            <v>311.442096751827</v>
          </cell>
          <cell r="I54">
            <v>311.44</v>
          </cell>
        </row>
        <row r="55">
          <cell r="A55" t="str">
            <v>汉中职业技术学院</v>
          </cell>
          <cell r="B55">
            <v>14682</v>
          </cell>
          <cell r="C55">
            <v>4565</v>
          </cell>
          <cell r="D55">
            <v>100</v>
          </cell>
          <cell r="E55">
            <v>10</v>
          </cell>
          <cell r="F55">
            <v>60</v>
          </cell>
          <cell r="G55">
            <v>361.472467464294</v>
          </cell>
          <cell r="H55">
            <v>361.472467464294</v>
          </cell>
          <cell r="I55">
            <v>361.47</v>
          </cell>
        </row>
        <row r="56">
          <cell r="A56" t="str">
            <v>安康职业技术学院</v>
          </cell>
          <cell r="B56">
            <v>9487</v>
          </cell>
          <cell r="C56">
            <v>3565</v>
          </cell>
          <cell r="D56">
            <v>70</v>
          </cell>
          <cell r="E56">
            <v>10</v>
          </cell>
          <cell r="F56">
            <v>60</v>
          </cell>
          <cell r="G56">
            <v>245.702549995499</v>
          </cell>
          <cell r="H56">
            <v>245.702549995499</v>
          </cell>
          <cell r="I56">
            <v>245.7</v>
          </cell>
        </row>
        <row r="57">
          <cell r="A57" t="str">
            <v>商洛职业技术学院</v>
          </cell>
          <cell r="B57">
            <v>9497</v>
          </cell>
          <cell r="C57">
            <v>2829</v>
          </cell>
          <cell r="D57">
            <v>70</v>
          </cell>
          <cell r="E57">
            <v>10</v>
          </cell>
          <cell r="F57">
            <v>60</v>
          </cell>
          <cell r="G57">
            <v>237.865101656021</v>
          </cell>
          <cell r="H57">
            <v>237.865101656021</v>
          </cell>
          <cell r="I57">
            <v>237.87</v>
          </cell>
        </row>
        <row r="58">
          <cell r="A58" t="str">
            <v>延安职业技术学院</v>
          </cell>
          <cell r="B58">
            <v>11534</v>
          </cell>
          <cell r="C58">
            <v>3927</v>
          </cell>
          <cell r="D58">
            <v>40</v>
          </cell>
          <cell r="E58">
            <v>10</v>
          </cell>
          <cell r="F58">
            <v>60</v>
          </cell>
          <cell r="G58">
            <v>281.587736448757</v>
          </cell>
          <cell r="H58">
            <v>281.587736448757</v>
          </cell>
          <cell r="I58">
            <v>281.59</v>
          </cell>
        </row>
        <row r="59">
          <cell r="A59" t="str">
            <v>榆林职业技术学院</v>
          </cell>
          <cell r="B59">
            <v>6990</v>
          </cell>
          <cell r="C59">
            <v>2571</v>
          </cell>
          <cell r="D59">
            <v>40</v>
          </cell>
          <cell r="E59">
            <v>10</v>
          </cell>
          <cell r="F59">
            <v>60</v>
          </cell>
          <cell r="G59">
            <v>180.963514127446</v>
          </cell>
          <cell r="H59">
            <v>180.963514127446</v>
          </cell>
          <cell r="I59">
            <v>180.96</v>
          </cell>
        </row>
        <row r="60">
          <cell r="A60" t="str">
            <v>神木职业技术学院</v>
          </cell>
          <cell r="B60">
            <v>5494</v>
          </cell>
          <cell r="C60">
            <v>1995</v>
          </cell>
          <cell r="D60">
            <v>40</v>
          </cell>
          <cell r="E60">
            <v>10</v>
          </cell>
          <cell r="F60">
            <v>60</v>
          </cell>
          <cell r="G60">
            <v>146.422456254913</v>
          </cell>
          <cell r="H60">
            <v>146.422456254913</v>
          </cell>
          <cell r="I60">
            <v>146.42</v>
          </cell>
        </row>
        <row r="61">
          <cell r="A61" t="str">
            <v>榆林能源科技职业学院</v>
          </cell>
          <cell r="B61">
            <v>5478</v>
          </cell>
          <cell r="C61">
            <v>1208</v>
          </cell>
          <cell r="D61">
            <v>10</v>
          </cell>
          <cell r="E61">
            <v>10</v>
          </cell>
          <cell r="F61">
            <v>0</v>
          </cell>
          <cell r="G61">
            <v>126.375487607161</v>
          </cell>
          <cell r="H61">
            <v>126.375487607161</v>
          </cell>
          <cell r="I61">
            <v>126.38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95"/>
  <sheetViews>
    <sheetView tabSelected="1" zoomScale="140" zoomScaleNormal="140" workbookViewId="0">
      <selection activeCell="A1" sqref="A1:B1"/>
    </sheetView>
  </sheetViews>
  <sheetFormatPr defaultColWidth="9" defaultRowHeight="15.75"/>
  <cols>
    <col min="1" max="1" width="7.94166666666667" customWidth="true"/>
    <col min="2" max="2" width="23.75" customWidth="true"/>
    <col min="3" max="5" width="10.5333333333333" customWidth="true"/>
    <col min="6" max="6" width="9" customWidth="true"/>
    <col min="7" max="7" width="10.7083333333333" customWidth="true"/>
    <col min="8" max="38" width="9" customWidth="true"/>
    <col min="39" max="39" width="14.1916666666667" customWidth="true"/>
    <col min="40" max="40" width="9" customWidth="true"/>
    <col min="41" max="47" width="8.75" customWidth="true"/>
    <col min="48" max="49" width="9" customWidth="true"/>
    <col min="50" max="50" width="8.83333333333333" customWidth="true"/>
    <col min="51" max="51" width="8.375" customWidth="true"/>
    <col min="52" max="52" width="7.5" customWidth="true"/>
    <col min="53" max="57" width="9" customWidth="true"/>
    <col min="58" max="58" width="10.375" customWidth="true"/>
    <col min="59" max="59" width="9" customWidth="true"/>
    <col min="60" max="60" width="9.25" customWidth="true"/>
    <col min="61" max="61" width="9" customWidth="true"/>
    <col min="62" max="62" width="9.25" customWidth="true"/>
    <col min="63" max="63" width="10.375" customWidth="true"/>
    <col min="64" max="64" width="9" customWidth="true"/>
    <col min="65" max="65" width="9.25" customWidth="true"/>
    <col min="66" max="66" width="9" customWidth="true"/>
    <col min="67" max="67" width="9.25" customWidth="true"/>
  </cols>
  <sheetData>
    <row r="1" s="1" customFormat="true" spans="1:37">
      <c r="A1" s="6" t="s">
        <v>0</v>
      </c>
      <c r="B1" s="6"/>
      <c r="C1" s="7"/>
      <c r="D1" s="7"/>
      <c r="E1" s="7"/>
      <c r="F1" s="24"/>
      <c r="G1" s="24"/>
      <c r="H1" s="24"/>
      <c r="I1" s="29"/>
      <c r="J1" s="30"/>
      <c r="K1" s="29"/>
      <c r="L1" s="30"/>
      <c r="M1" s="29"/>
      <c r="N1" s="30"/>
      <c r="O1" s="29"/>
      <c r="P1" s="30"/>
      <c r="Q1" s="29"/>
      <c r="R1" s="30"/>
      <c r="S1" s="29"/>
      <c r="T1" s="30"/>
      <c r="U1" s="30"/>
      <c r="V1" s="30"/>
      <c r="W1" s="30"/>
      <c r="X1" s="30"/>
      <c r="Y1" s="30"/>
      <c r="Z1" s="30"/>
      <c r="AA1" s="36"/>
      <c r="AB1" s="36"/>
      <c r="AC1" s="36"/>
      <c r="AD1" s="36"/>
      <c r="AE1" s="36"/>
      <c r="AF1" s="36"/>
      <c r="AG1" s="38"/>
      <c r="AH1" s="38"/>
      <c r="AI1" s="38"/>
      <c r="AJ1" s="39"/>
      <c r="AK1" s="39"/>
    </row>
    <row r="2" s="1" customFormat="true" ht="22.5" spans="1:37">
      <c r="A2" s="8" t="s">
        <v>1</v>
      </c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39"/>
      <c r="AK2" s="39"/>
    </row>
    <row r="3" s="1" customFormat="true" ht="22.5" spans="1:37">
      <c r="A3" s="8"/>
      <c r="B3" s="9"/>
      <c r="C3" s="9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37" t="s">
        <v>2</v>
      </c>
      <c r="AC3" s="37"/>
      <c r="AD3" s="37"/>
      <c r="AE3" s="37"/>
      <c r="AF3" s="37"/>
      <c r="AG3" s="8"/>
      <c r="AH3" s="8"/>
      <c r="AI3" s="8"/>
      <c r="AJ3" s="39"/>
      <c r="AK3" s="39"/>
    </row>
    <row r="4" s="2" customFormat="true" ht="12.75" spans="1:68">
      <c r="A4" s="10" t="s">
        <v>3</v>
      </c>
      <c r="B4" s="10"/>
      <c r="C4" s="11" t="s">
        <v>4</v>
      </c>
      <c r="D4" s="12"/>
      <c r="E4" s="25"/>
      <c r="F4" s="26" t="s">
        <v>5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8" t="s">
        <v>6</v>
      </c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44"/>
      <c r="AX4" s="10" t="s">
        <v>7</v>
      </c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51"/>
      <c r="BP4" s="52" t="s">
        <v>8</v>
      </c>
    </row>
    <row r="5" s="2" customFormat="true" ht="12.75" spans="1:68">
      <c r="A5" s="10"/>
      <c r="B5" s="10"/>
      <c r="C5" s="13"/>
      <c r="D5" s="14"/>
      <c r="E5" s="27"/>
      <c r="F5" s="15" t="s">
        <v>9</v>
      </c>
      <c r="G5" s="15"/>
      <c r="H5" s="15"/>
      <c r="I5" s="31" t="s">
        <v>10</v>
      </c>
      <c r="J5" s="31"/>
      <c r="K5" s="31"/>
      <c r="L5" s="31"/>
      <c r="M5" s="31"/>
      <c r="N5" s="31"/>
      <c r="O5" s="31" t="s">
        <v>11</v>
      </c>
      <c r="P5" s="31"/>
      <c r="Q5" s="31"/>
      <c r="R5" s="31"/>
      <c r="S5" s="31"/>
      <c r="T5" s="31"/>
      <c r="U5" s="28" t="s">
        <v>12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44"/>
      <c r="AX5" s="10"/>
      <c r="AY5" s="10"/>
      <c r="AZ5" s="10"/>
      <c r="BA5" s="10"/>
      <c r="BB5" s="10"/>
      <c r="BC5" s="10"/>
      <c r="BD5" s="10"/>
      <c r="BE5" s="10"/>
      <c r="BF5" s="49"/>
      <c r="BG5" s="49"/>
      <c r="BH5" s="49"/>
      <c r="BI5" s="49"/>
      <c r="BJ5" s="49"/>
      <c r="BK5" s="49"/>
      <c r="BL5" s="49"/>
      <c r="BM5" s="49"/>
      <c r="BN5" s="49"/>
      <c r="BO5" s="11"/>
      <c r="BP5" s="52"/>
    </row>
    <row r="6" s="2" customFormat="true" ht="12.75" spans="1:68">
      <c r="A6" s="10"/>
      <c r="B6" s="10"/>
      <c r="C6" s="15" t="s">
        <v>13</v>
      </c>
      <c r="D6" s="15" t="s">
        <v>14</v>
      </c>
      <c r="E6" s="15" t="s">
        <v>15</v>
      </c>
      <c r="F6" s="15" t="s">
        <v>16</v>
      </c>
      <c r="G6" s="15" t="s">
        <v>14</v>
      </c>
      <c r="H6" s="15" t="s">
        <v>15</v>
      </c>
      <c r="I6" s="31" t="s">
        <v>17</v>
      </c>
      <c r="J6" s="31"/>
      <c r="K6" s="31" t="s">
        <v>18</v>
      </c>
      <c r="L6" s="31"/>
      <c r="M6" s="31" t="s">
        <v>19</v>
      </c>
      <c r="N6" s="31"/>
      <c r="O6" s="31" t="s">
        <v>17</v>
      </c>
      <c r="P6" s="31"/>
      <c r="Q6" s="31" t="s">
        <v>18</v>
      </c>
      <c r="R6" s="31"/>
      <c r="S6" s="31" t="s">
        <v>19</v>
      </c>
      <c r="T6" s="31"/>
      <c r="U6" s="15" t="s">
        <v>20</v>
      </c>
      <c r="V6" s="15"/>
      <c r="W6" s="15"/>
      <c r="X6" s="15" t="s">
        <v>21</v>
      </c>
      <c r="Y6" s="15"/>
      <c r="Z6" s="15"/>
      <c r="AA6" s="15"/>
      <c r="AB6" s="15"/>
      <c r="AC6" s="15"/>
      <c r="AD6" s="15"/>
      <c r="AE6" s="15"/>
      <c r="AF6" s="15"/>
      <c r="AG6" s="28" t="s">
        <v>22</v>
      </c>
      <c r="AH6" s="28"/>
      <c r="AI6" s="28"/>
      <c r="AJ6" s="28"/>
      <c r="AK6" s="28"/>
      <c r="AL6" s="42" t="s">
        <v>23</v>
      </c>
      <c r="AM6" s="42"/>
      <c r="AN6" s="42"/>
      <c r="AO6" s="15" t="s">
        <v>24</v>
      </c>
      <c r="AP6" s="15"/>
      <c r="AQ6" s="15" t="s">
        <v>25</v>
      </c>
      <c r="AR6" s="15"/>
      <c r="AS6" s="43" t="s">
        <v>26</v>
      </c>
      <c r="AT6" s="43"/>
      <c r="AU6" s="43"/>
      <c r="AV6" s="15" t="s">
        <v>27</v>
      </c>
      <c r="AW6" s="45"/>
      <c r="AX6" s="42" t="s">
        <v>16</v>
      </c>
      <c r="AY6" s="42" t="s">
        <v>28</v>
      </c>
      <c r="AZ6" s="42" t="s">
        <v>29</v>
      </c>
      <c r="BA6" s="48" t="s">
        <v>30</v>
      </c>
      <c r="BB6" s="48"/>
      <c r="BC6" s="48"/>
      <c r="BD6" s="48"/>
      <c r="BE6" s="48"/>
      <c r="BF6" s="50" t="s">
        <v>31</v>
      </c>
      <c r="BG6" s="50"/>
      <c r="BH6" s="50"/>
      <c r="BI6" s="50"/>
      <c r="BJ6" s="50"/>
      <c r="BK6" s="50" t="s">
        <v>32</v>
      </c>
      <c r="BL6" s="50"/>
      <c r="BM6" s="50"/>
      <c r="BN6" s="50"/>
      <c r="BO6" s="53"/>
      <c r="BP6" s="52"/>
    </row>
    <row r="7" s="2" customFormat="true" ht="15" customHeight="true" spans="1:68">
      <c r="A7" s="10"/>
      <c r="B7" s="10"/>
      <c r="C7" s="15"/>
      <c r="D7" s="15"/>
      <c r="E7" s="15"/>
      <c r="F7" s="15"/>
      <c r="G7" s="15"/>
      <c r="H7" s="15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15"/>
      <c r="V7" s="15"/>
      <c r="W7" s="15"/>
      <c r="X7" s="15" t="s">
        <v>16</v>
      </c>
      <c r="Y7" s="15"/>
      <c r="Z7" s="15"/>
      <c r="AA7" s="15" t="s">
        <v>33</v>
      </c>
      <c r="AB7" s="15"/>
      <c r="AC7" s="15"/>
      <c r="AD7" s="15" t="s">
        <v>34</v>
      </c>
      <c r="AE7" s="15"/>
      <c r="AF7" s="15"/>
      <c r="AG7" s="28"/>
      <c r="AH7" s="28"/>
      <c r="AI7" s="28"/>
      <c r="AJ7" s="28"/>
      <c r="AK7" s="28"/>
      <c r="AL7" s="42"/>
      <c r="AM7" s="42"/>
      <c r="AN7" s="42"/>
      <c r="AO7" s="15"/>
      <c r="AP7" s="15"/>
      <c r="AQ7" s="15"/>
      <c r="AR7" s="15"/>
      <c r="AS7" s="43"/>
      <c r="AT7" s="43"/>
      <c r="AU7" s="43"/>
      <c r="AV7" s="15"/>
      <c r="AW7" s="45"/>
      <c r="AX7" s="42"/>
      <c r="AY7" s="42"/>
      <c r="AZ7" s="42"/>
      <c r="BA7" s="42" t="s">
        <v>35</v>
      </c>
      <c r="BB7" s="48" t="s">
        <v>36</v>
      </c>
      <c r="BC7" s="48"/>
      <c r="BD7" s="48" t="s">
        <v>37</v>
      </c>
      <c r="BE7" s="48"/>
      <c r="BF7" s="50" t="s">
        <v>35</v>
      </c>
      <c r="BG7" s="50" t="s">
        <v>36</v>
      </c>
      <c r="BH7" s="50"/>
      <c r="BI7" s="50" t="s">
        <v>37</v>
      </c>
      <c r="BJ7" s="50"/>
      <c r="BK7" s="50" t="s">
        <v>35</v>
      </c>
      <c r="BL7" s="50" t="s">
        <v>36</v>
      </c>
      <c r="BM7" s="50"/>
      <c r="BN7" s="50" t="s">
        <v>37</v>
      </c>
      <c r="BO7" s="53"/>
      <c r="BP7" s="52"/>
    </row>
    <row r="8" s="2" customFormat="true" ht="9" customHeight="true" spans="1:68">
      <c r="A8" s="10"/>
      <c r="B8" s="10"/>
      <c r="C8" s="15"/>
      <c r="D8" s="15"/>
      <c r="E8" s="15"/>
      <c r="F8" s="15"/>
      <c r="G8" s="15"/>
      <c r="H8" s="15"/>
      <c r="I8" s="31" t="s">
        <v>38</v>
      </c>
      <c r="J8" s="15" t="s">
        <v>39</v>
      </c>
      <c r="K8" s="31" t="s">
        <v>38</v>
      </c>
      <c r="L8" s="15" t="s">
        <v>39</v>
      </c>
      <c r="M8" s="31" t="s">
        <v>38</v>
      </c>
      <c r="N8" s="15" t="s">
        <v>39</v>
      </c>
      <c r="O8" s="31" t="s">
        <v>38</v>
      </c>
      <c r="P8" s="15" t="s">
        <v>39</v>
      </c>
      <c r="Q8" s="31" t="s">
        <v>38</v>
      </c>
      <c r="R8" s="15" t="s">
        <v>39</v>
      </c>
      <c r="S8" s="31" t="s">
        <v>38</v>
      </c>
      <c r="T8" s="15" t="s">
        <v>39</v>
      </c>
      <c r="U8" s="15" t="s">
        <v>17</v>
      </c>
      <c r="V8" s="15" t="s">
        <v>14</v>
      </c>
      <c r="W8" s="15" t="s">
        <v>15</v>
      </c>
      <c r="X8" s="15" t="s">
        <v>16</v>
      </c>
      <c r="Y8" s="15" t="s">
        <v>14</v>
      </c>
      <c r="Z8" s="15" t="s">
        <v>15</v>
      </c>
      <c r="AA8" s="15" t="s">
        <v>17</v>
      </c>
      <c r="AB8" s="15" t="s">
        <v>14</v>
      </c>
      <c r="AC8" s="15" t="s">
        <v>15</v>
      </c>
      <c r="AD8" s="15" t="s">
        <v>17</v>
      </c>
      <c r="AE8" s="15" t="s">
        <v>14</v>
      </c>
      <c r="AF8" s="15" t="s">
        <v>15</v>
      </c>
      <c r="AG8" s="15" t="s">
        <v>17</v>
      </c>
      <c r="AH8" s="15" t="s">
        <v>14</v>
      </c>
      <c r="AI8" s="15" t="s">
        <v>15</v>
      </c>
      <c r="AJ8" s="15" t="s">
        <v>18</v>
      </c>
      <c r="AK8" s="15" t="s">
        <v>19</v>
      </c>
      <c r="AL8" s="42" t="s">
        <v>40</v>
      </c>
      <c r="AM8" s="10" t="s">
        <v>14</v>
      </c>
      <c r="AN8" s="15" t="s">
        <v>15</v>
      </c>
      <c r="AO8" s="15" t="s">
        <v>17</v>
      </c>
      <c r="AP8" s="15" t="s">
        <v>14</v>
      </c>
      <c r="AQ8" s="15" t="s">
        <v>17</v>
      </c>
      <c r="AR8" s="15" t="s">
        <v>14</v>
      </c>
      <c r="AS8" s="15" t="s">
        <v>17</v>
      </c>
      <c r="AT8" s="15" t="s">
        <v>14</v>
      </c>
      <c r="AU8" s="15" t="s">
        <v>15</v>
      </c>
      <c r="AV8" s="15" t="s">
        <v>17</v>
      </c>
      <c r="AW8" s="15" t="s">
        <v>14</v>
      </c>
      <c r="AX8" s="42"/>
      <c r="AY8" s="42"/>
      <c r="AZ8" s="42"/>
      <c r="BA8" s="42"/>
      <c r="BB8" s="48" t="s">
        <v>38</v>
      </c>
      <c r="BC8" s="48" t="s">
        <v>39</v>
      </c>
      <c r="BD8" s="48" t="s">
        <v>38</v>
      </c>
      <c r="BE8" s="48" t="s">
        <v>39</v>
      </c>
      <c r="BF8" s="50"/>
      <c r="BG8" s="50" t="s">
        <v>38</v>
      </c>
      <c r="BH8" s="50" t="s">
        <v>39</v>
      </c>
      <c r="BI8" s="50" t="s">
        <v>38</v>
      </c>
      <c r="BJ8" s="50" t="s">
        <v>39</v>
      </c>
      <c r="BK8" s="50"/>
      <c r="BL8" s="50" t="s">
        <v>38</v>
      </c>
      <c r="BM8" s="50" t="s">
        <v>39</v>
      </c>
      <c r="BN8" s="50" t="s">
        <v>38</v>
      </c>
      <c r="BO8" s="53" t="s">
        <v>39</v>
      </c>
      <c r="BP8" s="52"/>
    </row>
    <row r="9" s="2" customFormat="true" ht="20" customHeight="true" spans="1:68">
      <c r="A9" s="10"/>
      <c r="B9" s="10"/>
      <c r="C9" s="15"/>
      <c r="D9" s="15"/>
      <c r="E9" s="15"/>
      <c r="F9" s="15"/>
      <c r="G9" s="15"/>
      <c r="H9" s="15"/>
      <c r="I9" s="31"/>
      <c r="J9" s="15"/>
      <c r="K9" s="31"/>
      <c r="L9" s="15"/>
      <c r="M9" s="31"/>
      <c r="N9" s="15"/>
      <c r="O9" s="31"/>
      <c r="P9" s="15"/>
      <c r="Q9" s="31"/>
      <c r="R9" s="15"/>
      <c r="S9" s="31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42"/>
      <c r="AM9" s="10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42"/>
      <c r="AY9" s="42"/>
      <c r="AZ9" s="42"/>
      <c r="BA9" s="42"/>
      <c r="BB9" s="48"/>
      <c r="BC9" s="48"/>
      <c r="BD9" s="48"/>
      <c r="BE9" s="48"/>
      <c r="BF9" s="50"/>
      <c r="BG9" s="50"/>
      <c r="BH9" s="50"/>
      <c r="BI9" s="50"/>
      <c r="BJ9" s="50"/>
      <c r="BK9" s="50"/>
      <c r="BL9" s="50"/>
      <c r="BM9" s="50"/>
      <c r="BN9" s="50"/>
      <c r="BO9" s="53"/>
      <c r="BP9" s="52"/>
    </row>
    <row r="10" s="3" customFormat="true" ht="20" customHeight="true" spans="1:68">
      <c r="A10" s="10">
        <v>1</v>
      </c>
      <c r="B10" s="10">
        <v>2</v>
      </c>
      <c r="C10" s="10" t="s">
        <v>41</v>
      </c>
      <c r="D10" s="10" t="s">
        <v>42</v>
      </c>
      <c r="E10" s="10" t="s">
        <v>43</v>
      </c>
      <c r="F10" s="10" t="s">
        <v>44</v>
      </c>
      <c r="G10" s="10" t="s">
        <v>45</v>
      </c>
      <c r="H10" s="10" t="s">
        <v>46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  <c r="P10" s="10">
        <v>16</v>
      </c>
      <c r="Q10" s="10">
        <v>17</v>
      </c>
      <c r="R10" s="10">
        <v>18</v>
      </c>
      <c r="S10" s="10">
        <v>19</v>
      </c>
      <c r="T10" s="10">
        <v>20</v>
      </c>
      <c r="U10" s="10">
        <v>21</v>
      </c>
      <c r="V10" s="10">
        <v>22</v>
      </c>
      <c r="W10" s="10">
        <v>23</v>
      </c>
      <c r="X10" s="10">
        <v>24</v>
      </c>
      <c r="Y10" s="10">
        <v>25</v>
      </c>
      <c r="Z10" s="10">
        <v>26</v>
      </c>
      <c r="AA10" s="10">
        <v>27</v>
      </c>
      <c r="AB10" s="10">
        <v>28</v>
      </c>
      <c r="AC10" s="10">
        <v>29</v>
      </c>
      <c r="AD10" s="10">
        <v>30</v>
      </c>
      <c r="AE10" s="10">
        <v>31</v>
      </c>
      <c r="AF10" s="10">
        <v>32</v>
      </c>
      <c r="AG10" s="10">
        <v>33</v>
      </c>
      <c r="AH10" s="10">
        <v>34</v>
      </c>
      <c r="AI10" s="10">
        <v>35</v>
      </c>
      <c r="AJ10" s="10">
        <v>36</v>
      </c>
      <c r="AK10" s="10">
        <v>37</v>
      </c>
      <c r="AL10" s="10" t="s">
        <v>47</v>
      </c>
      <c r="AM10" s="10" t="s">
        <v>48</v>
      </c>
      <c r="AN10" s="10" t="s">
        <v>49</v>
      </c>
      <c r="AO10" s="10" t="s">
        <v>50</v>
      </c>
      <c r="AP10" s="10">
        <v>42</v>
      </c>
      <c r="AQ10" s="10" t="s">
        <v>51</v>
      </c>
      <c r="AR10" s="10">
        <v>44</v>
      </c>
      <c r="AS10" s="10" t="s">
        <v>52</v>
      </c>
      <c r="AT10" s="10">
        <v>46</v>
      </c>
      <c r="AU10" s="10">
        <v>47</v>
      </c>
      <c r="AV10" s="10" t="s">
        <v>53</v>
      </c>
      <c r="AW10" s="10">
        <v>49</v>
      </c>
      <c r="AX10" s="10" t="s">
        <v>54</v>
      </c>
      <c r="AY10" s="10">
        <v>51</v>
      </c>
      <c r="AZ10" s="10">
        <v>52</v>
      </c>
      <c r="BA10" s="10">
        <v>53</v>
      </c>
      <c r="BB10" s="10">
        <v>54</v>
      </c>
      <c r="BC10" s="10">
        <v>55</v>
      </c>
      <c r="BD10" s="10">
        <v>56</v>
      </c>
      <c r="BE10" s="10">
        <v>57</v>
      </c>
      <c r="BF10" s="10">
        <v>58</v>
      </c>
      <c r="BG10" s="10">
        <v>59</v>
      </c>
      <c r="BH10" s="10">
        <v>60</v>
      </c>
      <c r="BI10" s="10">
        <v>61</v>
      </c>
      <c r="BJ10" s="10">
        <v>62</v>
      </c>
      <c r="BK10" s="10">
        <v>63</v>
      </c>
      <c r="BL10" s="10">
        <v>64</v>
      </c>
      <c r="BM10" s="10">
        <v>65</v>
      </c>
      <c r="BN10" s="10">
        <v>66</v>
      </c>
      <c r="BO10" s="10">
        <v>67</v>
      </c>
      <c r="BP10" s="10">
        <v>68</v>
      </c>
    </row>
    <row r="11" s="4" customFormat="true" ht="12.75" spans="1:68">
      <c r="A11" s="16" t="s">
        <v>55</v>
      </c>
      <c r="B11" s="17"/>
      <c r="C11" s="16">
        <f>D11+E11</f>
        <v>170843.1</v>
      </c>
      <c r="D11" s="16">
        <f t="shared" ref="C11:N11" si="0">D12+D18+D57</f>
        <v>144893.68</v>
      </c>
      <c r="E11" s="16">
        <f t="shared" si="0"/>
        <v>25949.42</v>
      </c>
      <c r="F11" s="28">
        <f t="shared" si="0"/>
        <v>94969.1</v>
      </c>
      <c r="G11" s="28">
        <f t="shared" si="0"/>
        <v>78965.28</v>
      </c>
      <c r="H11" s="28">
        <f t="shared" si="0"/>
        <v>16003.82</v>
      </c>
      <c r="I11" s="32">
        <f t="shared" si="0"/>
        <v>1085</v>
      </c>
      <c r="J11" s="32">
        <f t="shared" si="0"/>
        <v>868</v>
      </c>
      <c r="K11" s="32">
        <f t="shared" si="0"/>
        <v>770</v>
      </c>
      <c r="L11" s="32">
        <f t="shared" si="0"/>
        <v>616</v>
      </c>
      <c r="M11" s="32">
        <f t="shared" si="0"/>
        <v>315</v>
      </c>
      <c r="N11" s="32">
        <f t="shared" si="0"/>
        <v>252</v>
      </c>
      <c r="O11" s="32">
        <f t="shared" ref="O11:AK11" si="1">O12+O18+O57</f>
        <v>28164</v>
      </c>
      <c r="P11" s="32">
        <f t="shared" si="1"/>
        <v>14082</v>
      </c>
      <c r="Q11" s="32">
        <f t="shared" si="1"/>
        <v>17255</v>
      </c>
      <c r="R11" s="28">
        <f t="shared" si="1"/>
        <v>8627.5</v>
      </c>
      <c r="S11" s="32">
        <f t="shared" si="1"/>
        <v>10909</v>
      </c>
      <c r="T11" s="28">
        <f t="shared" si="1"/>
        <v>5454.5</v>
      </c>
      <c r="U11" s="28">
        <f t="shared" si="1"/>
        <v>80019.1</v>
      </c>
      <c r="V11" s="28">
        <f t="shared" si="1"/>
        <v>64015.28</v>
      </c>
      <c r="W11" s="28">
        <f t="shared" si="1"/>
        <v>16003.82</v>
      </c>
      <c r="X11" s="28">
        <f t="shared" si="1"/>
        <v>26889.275</v>
      </c>
      <c r="Y11" s="28">
        <f t="shared" si="1"/>
        <v>21511.42</v>
      </c>
      <c r="Z11" s="28">
        <f t="shared" si="1"/>
        <v>5377.855</v>
      </c>
      <c r="AA11" s="28">
        <f t="shared" si="1"/>
        <v>16338.75</v>
      </c>
      <c r="AB11" s="28">
        <f t="shared" si="1"/>
        <v>13071</v>
      </c>
      <c r="AC11" s="28">
        <f t="shared" si="1"/>
        <v>3267.75</v>
      </c>
      <c r="AD11" s="28">
        <f t="shared" si="1"/>
        <v>10550.525</v>
      </c>
      <c r="AE11" s="28">
        <f t="shared" si="1"/>
        <v>8440.42</v>
      </c>
      <c r="AF11" s="28">
        <f t="shared" si="1"/>
        <v>2110.105</v>
      </c>
      <c r="AG11" s="28">
        <f t="shared" si="1"/>
        <v>53129.825</v>
      </c>
      <c r="AH11" s="28">
        <f t="shared" si="1"/>
        <v>42503.86</v>
      </c>
      <c r="AI11" s="28">
        <f t="shared" si="1"/>
        <v>10625.965</v>
      </c>
      <c r="AJ11" s="28">
        <f t="shared" si="1"/>
        <v>32483.1625</v>
      </c>
      <c r="AK11" s="28">
        <f t="shared" si="1"/>
        <v>20646.6625</v>
      </c>
      <c r="AL11" s="28">
        <f>AM11+AN11</f>
        <v>27574</v>
      </c>
      <c r="AM11" s="28">
        <f t="shared" ref="AM11:AM20" si="2">AO11+AQ11+AT11+AV11</f>
        <v>26917.4</v>
      </c>
      <c r="AN11" s="28">
        <f>AU11</f>
        <v>656.6</v>
      </c>
      <c r="AO11" s="28">
        <f>AP11</f>
        <v>3668</v>
      </c>
      <c r="AP11" s="28">
        <f>AP12+AP18+AP57</f>
        <v>3668</v>
      </c>
      <c r="AQ11" s="28">
        <f>AR11</f>
        <v>1420</v>
      </c>
      <c r="AR11" s="28">
        <f>AR12+AR18+AR57</f>
        <v>1420</v>
      </c>
      <c r="AS11" s="28">
        <f>AS12+AS18+AS57</f>
        <v>8292</v>
      </c>
      <c r="AT11" s="28">
        <f>AT12+AT18+AT57</f>
        <v>7635.4</v>
      </c>
      <c r="AU11" s="28">
        <f>AU12+AU18+AU57</f>
        <v>656.6</v>
      </c>
      <c r="AV11" s="28">
        <f>AW11</f>
        <v>14194</v>
      </c>
      <c r="AW11" s="28">
        <f t="shared" ref="AW11:AZ11" si="3">AW12+AW18+AW57</f>
        <v>14194</v>
      </c>
      <c r="AX11" s="46">
        <f t="shared" si="3"/>
        <v>48300</v>
      </c>
      <c r="AY11" s="46">
        <f t="shared" si="3"/>
        <v>39011</v>
      </c>
      <c r="AZ11" s="46">
        <f t="shared" si="3"/>
        <v>9289</v>
      </c>
      <c r="BA11" s="46">
        <f t="shared" ref="BA11:BO11" si="4">BA12+BA18+BA57</f>
        <v>1855</v>
      </c>
      <c r="BB11" s="46">
        <f t="shared" si="4"/>
        <v>103</v>
      </c>
      <c r="BC11" s="46">
        <f t="shared" si="4"/>
        <v>309</v>
      </c>
      <c r="BD11" s="46">
        <f t="shared" si="4"/>
        <v>773</v>
      </c>
      <c r="BE11" s="46">
        <f t="shared" si="4"/>
        <v>1546</v>
      </c>
      <c r="BF11" s="46">
        <f t="shared" si="4"/>
        <v>25639.85</v>
      </c>
      <c r="BG11" s="46">
        <f t="shared" si="4"/>
        <v>5851</v>
      </c>
      <c r="BH11" s="46">
        <f t="shared" si="4"/>
        <v>3803.15</v>
      </c>
      <c r="BI11" s="46">
        <f t="shared" si="4"/>
        <v>72789</v>
      </c>
      <c r="BJ11" s="46">
        <f t="shared" si="4"/>
        <v>21836.7</v>
      </c>
      <c r="BK11" s="46">
        <f t="shared" si="4"/>
        <v>20805.15</v>
      </c>
      <c r="BL11" s="46">
        <f t="shared" si="4"/>
        <v>5132</v>
      </c>
      <c r="BM11" s="46">
        <f t="shared" si="4"/>
        <v>3335.55</v>
      </c>
      <c r="BN11" s="46">
        <f t="shared" si="4"/>
        <v>58232</v>
      </c>
      <c r="BO11" s="54">
        <f t="shared" si="4"/>
        <v>17469.6</v>
      </c>
      <c r="BP11" s="46"/>
    </row>
    <row r="12" s="4" customFormat="true" ht="12.75" spans="1:68">
      <c r="A12" s="18" t="s">
        <v>17</v>
      </c>
      <c r="B12" s="19"/>
      <c r="C12" s="16">
        <f t="shared" ref="C12:C18" si="5">D12+E12</f>
        <v>5375.26</v>
      </c>
      <c r="D12" s="16">
        <f>SUM(D13:D17)</f>
        <v>4580.29</v>
      </c>
      <c r="E12" s="16">
        <f>SUM(E13:E17)</f>
        <v>794.97</v>
      </c>
      <c r="F12" s="28">
        <f t="shared" ref="F12:AO12" si="6">SUM(F13:F17)</f>
        <v>3868.5625</v>
      </c>
      <c r="G12" s="28">
        <f t="shared" si="6"/>
        <v>3238.53</v>
      </c>
      <c r="H12" s="28">
        <f t="shared" si="6"/>
        <v>630.0325</v>
      </c>
      <c r="I12" s="32">
        <f t="shared" si="6"/>
        <v>48</v>
      </c>
      <c r="J12" s="28">
        <f t="shared" si="6"/>
        <v>38.4</v>
      </c>
      <c r="K12" s="32">
        <f t="shared" si="6"/>
        <v>16</v>
      </c>
      <c r="L12" s="28">
        <f t="shared" si="6"/>
        <v>12.8</v>
      </c>
      <c r="M12" s="32">
        <f t="shared" si="6"/>
        <v>32</v>
      </c>
      <c r="N12" s="28">
        <f t="shared" si="6"/>
        <v>25.6</v>
      </c>
      <c r="O12" s="32">
        <f t="shared" si="6"/>
        <v>1360</v>
      </c>
      <c r="P12" s="28">
        <f t="shared" si="6"/>
        <v>680</v>
      </c>
      <c r="Q12" s="32">
        <f t="shared" si="6"/>
        <v>323</v>
      </c>
      <c r="R12" s="28">
        <f t="shared" si="6"/>
        <v>161.5</v>
      </c>
      <c r="S12" s="32">
        <f t="shared" si="6"/>
        <v>1037</v>
      </c>
      <c r="T12" s="28">
        <f t="shared" si="6"/>
        <v>518.5</v>
      </c>
      <c r="U12" s="28">
        <f t="shared" si="6"/>
        <v>3150.1625</v>
      </c>
      <c r="V12" s="28">
        <f t="shared" si="6"/>
        <v>2520.13</v>
      </c>
      <c r="W12" s="28">
        <f t="shared" si="6"/>
        <v>630.0325</v>
      </c>
      <c r="X12" s="28">
        <f t="shared" si="6"/>
        <v>1046.1625</v>
      </c>
      <c r="Y12" s="28">
        <f t="shared" si="6"/>
        <v>836.93</v>
      </c>
      <c r="Z12" s="28">
        <f t="shared" si="6"/>
        <v>209.2325</v>
      </c>
      <c r="AA12" s="28">
        <f t="shared" si="6"/>
        <v>225</v>
      </c>
      <c r="AB12" s="28">
        <f t="shared" si="6"/>
        <v>180</v>
      </c>
      <c r="AC12" s="28">
        <f t="shared" si="6"/>
        <v>45</v>
      </c>
      <c r="AD12" s="28">
        <f t="shared" si="6"/>
        <v>821.1625</v>
      </c>
      <c r="AE12" s="28">
        <f t="shared" si="6"/>
        <v>656.93</v>
      </c>
      <c r="AF12" s="28">
        <f t="shared" si="6"/>
        <v>164.2325</v>
      </c>
      <c r="AG12" s="28">
        <f t="shared" si="6"/>
        <v>2104</v>
      </c>
      <c r="AH12" s="28">
        <f t="shared" si="6"/>
        <v>1683.2</v>
      </c>
      <c r="AI12" s="28">
        <f t="shared" si="6"/>
        <v>420.8</v>
      </c>
      <c r="AJ12" s="28">
        <f t="shared" si="6"/>
        <v>393.75</v>
      </c>
      <c r="AK12" s="28">
        <f t="shared" si="6"/>
        <v>1710.25</v>
      </c>
      <c r="AL12" s="28">
        <f t="shared" ref="AL12:AL58" si="7">AM12+AN12</f>
        <v>836</v>
      </c>
      <c r="AM12" s="28">
        <f t="shared" si="2"/>
        <v>800</v>
      </c>
      <c r="AN12" s="28">
        <f t="shared" ref="AN12:AN57" si="8">AU12</f>
        <v>36</v>
      </c>
      <c r="AO12" s="28"/>
      <c r="AP12" s="28"/>
      <c r="AQ12" s="28">
        <f t="shared" ref="AQ12:AQ57" si="9">AR12</f>
        <v>19</v>
      </c>
      <c r="AR12" s="28">
        <f t="shared" ref="AR12:AU12" si="10">SUM(AR13:AR17)</f>
        <v>19</v>
      </c>
      <c r="AS12" s="28">
        <f t="shared" si="10"/>
        <v>180</v>
      </c>
      <c r="AT12" s="28">
        <f t="shared" si="10"/>
        <v>144</v>
      </c>
      <c r="AU12" s="28">
        <f t="shared" si="10"/>
        <v>36</v>
      </c>
      <c r="AV12" s="28">
        <f t="shared" ref="AV12:AV57" si="11">AW12</f>
        <v>637</v>
      </c>
      <c r="AW12" s="28">
        <f>SUM(AW13:AW17)</f>
        <v>637</v>
      </c>
      <c r="AX12" s="46">
        <f>SUM(AX13:AX17)</f>
        <v>670.7</v>
      </c>
      <c r="AY12" s="46">
        <f t="shared" ref="AY12:BO12" si="12">SUM(AY13:AY17)</f>
        <v>541.76</v>
      </c>
      <c r="AZ12" s="46">
        <f t="shared" si="12"/>
        <v>128.94</v>
      </c>
      <c r="BA12" s="46">
        <f t="shared" si="12"/>
        <v>26</v>
      </c>
      <c r="BB12" s="46">
        <f t="shared" si="12"/>
        <v>0</v>
      </c>
      <c r="BC12" s="46">
        <f t="shared" si="12"/>
        <v>0</v>
      </c>
      <c r="BD12" s="46">
        <f t="shared" si="12"/>
        <v>13</v>
      </c>
      <c r="BE12" s="46">
        <f t="shared" si="12"/>
        <v>26</v>
      </c>
      <c r="BF12" s="46">
        <f t="shared" si="12"/>
        <v>358.2</v>
      </c>
      <c r="BG12" s="46">
        <f t="shared" si="12"/>
        <v>0</v>
      </c>
      <c r="BH12" s="46">
        <f t="shared" si="12"/>
        <v>0</v>
      </c>
      <c r="BI12" s="46">
        <f t="shared" si="12"/>
        <v>1194</v>
      </c>
      <c r="BJ12" s="46">
        <f t="shared" si="12"/>
        <v>358.2</v>
      </c>
      <c r="BK12" s="46">
        <f t="shared" si="12"/>
        <v>286.5</v>
      </c>
      <c r="BL12" s="46">
        <f t="shared" si="12"/>
        <v>0</v>
      </c>
      <c r="BM12" s="46">
        <f t="shared" si="12"/>
        <v>0</v>
      </c>
      <c r="BN12" s="46">
        <f t="shared" si="12"/>
        <v>955</v>
      </c>
      <c r="BO12" s="54">
        <f t="shared" si="12"/>
        <v>286.5</v>
      </c>
      <c r="BP12" s="46"/>
    </row>
    <row r="13" s="2" customFormat="true" ht="12.75" spans="1:68">
      <c r="A13" s="20">
        <v>1</v>
      </c>
      <c r="B13" s="21" t="s">
        <v>56</v>
      </c>
      <c r="C13" s="20">
        <f t="shared" si="5"/>
        <v>1747.75</v>
      </c>
      <c r="D13" s="22">
        <f t="shared" ref="D12:D56" si="13">G13+AM13+AY13</f>
        <v>1489.06</v>
      </c>
      <c r="E13" s="22">
        <v>258.69</v>
      </c>
      <c r="F13" s="22">
        <f t="shared" ref="F13:F17" si="14">G13+H13</f>
        <v>793.05</v>
      </c>
      <c r="G13" s="22">
        <f t="shared" ref="G13:G17" si="15">J13+P13+V13</f>
        <v>669.3</v>
      </c>
      <c r="H13" s="22">
        <f t="shared" ref="H13:H17" si="16">W13</f>
        <v>123.75</v>
      </c>
      <c r="I13" s="33">
        <f t="shared" ref="I13:I17" si="17">K13+M13</f>
        <v>16</v>
      </c>
      <c r="J13" s="34">
        <f t="shared" ref="J13:J17" si="18">L13+N13</f>
        <v>12.8</v>
      </c>
      <c r="K13" s="35">
        <f>VLOOKUP(B13,'[1]附件3-本科国奖'!$A$6:$J$54,10,FALSE)</f>
        <v>16</v>
      </c>
      <c r="L13" s="34">
        <f t="shared" ref="L13:L17" si="19">K13*0.8</f>
        <v>12.8</v>
      </c>
      <c r="M13" s="33">
        <v>0</v>
      </c>
      <c r="N13" s="34">
        <f t="shared" ref="N13:N17" si="20">M13*0.8</f>
        <v>0</v>
      </c>
      <c r="O13" s="33">
        <f t="shared" ref="O13:O17" si="21">Q13+S13</f>
        <v>323</v>
      </c>
      <c r="P13" s="34">
        <f t="shared" ref="P13:P17" si="22">R13+T13</f>
        <v>161.5</v>
      </c>
      <c r="Q13" s="33">
        <f>VLOOKUP(B13,'[1]附件7-本科国励'!$A$6:$K$54,11,FALSE)</f>
        <v>323</v>
      </c>
      <c r="R13" s="34">
        <f t="shared" ref="R13:R17" si="23">Q13*0.5</f>
        <v>161.5</v>
      </c>
      <c r="S13" s="33">
        <v>0</v>
      </c>
      <c r="T13" s="34">
        <f t="shared" ref="T13:T17" si="24">S13*0.5</f>
        <v>0</v>
      </c>
      <c r="U13" s="34">
        <f t="shared" ref="U13:U17" si="25">V13+W13</f>
        <v>618.75</v>
      </c>
      <c r="V13" s="34">
        <f t="shared" ref="V13:V17" si="26">Y13+AH13</f>
        <v>495</v>
      </c>
      <c r="W13" s="34">
        <f t="shared" ref="W13:W17" si="27">Z13+AI13</f>
        <v>123.75</v>
      </c>
      <c r="X13" s="34">
        <f t="shared" ref="X13:X17" si="28">Y13+Z13</f>
        <v>225</v>
      </c>
      <c r="Y13" s="34">
        <f t="shared" ref="Y13:Y17" si="29">AB13+AE13</f>
        <v>180</v>
      </c>
      <c r="Z13" s="34">
        <f t="shared" ref="Z13:Z17" si="30">AC13+AF13</f>
        <v>45</v>
      </c>
      <c r="AA13" s="34">
        <f t="shared" ref="AA13:AA17" si="31">AB13+AC13</f>
        <v>225</v>
      </c>
      <c r="AB13" s="22">
        <f>VLOOKUP(B13,'[1]附件11-本科国助'!$A$6:$I$54,9,FALSE)</f>
        <v>180</v>
      </c>
      <c r="AC13" s="34">
        <f t="shared" ref="AC13:AC17" si="32">AB13/4</f>
        <v>45</v>
      </c>
      <c r="AD13" s="34">
        <f t="shared" ref="AD13:AD17" si="33">AE13+AF13</f>
        <v>0</v>
      </c>
      <c r="AE13" s="22">
        <v>0</v>
      </c>
      <c r="AF13" s="34">
        <f t="shared" ref="AF13:AF17" si="34">AE13/4</f>
        <v>0</v>
      </c>
      <c r="AG13" s="22">
        <f t="shared" ref="AG13:AG17" si="35">AH13+AI13</f>
        <v>393.75</v>
      </c>
      <c r="AH13" s="40">
        <v>315</v>
      </c>
      <c r="AI13" s="40">
        <v>78.75</v>
      </c>
      <c r="AJ13" s="41">
        <v>393.75</v>
      </c>
      <c r="AK13" s="41">
        <v>0</v>
      </c>
      <c r="AL13" s="41">
        <f t="shared" si="7"/>
        <v>284</v>
      </c>
      <c r="AM13" s="41">
        <f t="shared" si="2"/>
        <v>278</v>
      </c>
      <c r="AN13" s="41">
        <f t="shared" si="8"/>
        <v>6</v>
      </c>
      <c r="AO13" s="28"/>
      <c r="AP13" s="41"/>
      <c r="AQ13" s="41">
        <f t="shared" si="9"/>
        <v>14</v>
      </c>
      <c r="AR13" s="41">
        <v>14</v>
      </c>
      <c r="AS13" s="41">
        <v>30</v>
      </c>
      <c r="AT13" s="41">
        <v>24</v>
      </c>
      <c r="AU13" s="41">
        <v>6</v>
      </c>
      <c r="AV13" s="41">
        <f t="shared" si="11"/>
        <v>240</v>
      </c>
      <c r="AW13" s="41">
        <v>240</v>
      </c>
      <c r="AX13" s="47">
        <v>670.7</v>
      </c>
      <c r="AY13" s="47">
        <v>541.76</v>
      </c>
      <c r="AZ13" s="47">
        <v>128.94</v>
      </c>
      <c r="BA13" s="47">
        <v>26</v>
      </c>
      <c r="BB13" s="47">
        <v>0</v>
      </c>
      <c r="BC13" s="47">
        <v>0</v>
      </c>
      <c r="BD13" s="47">
        <v>13</v>
      </c>
      <c r="BE13" s="47">
        <v>26</v>
      </c>
      <c r="BF13" s="47">
        <v>358.2</v>
      </c>
      <c r="BG13" s="47">
        <v>0</v>
      </c>
      <c r="BH13" s="47">
        <v>0</v>
      </c>
      <c r="BI13" s="47">
        <v>1194</v>
      </c>
      <c r="BJ13" s="47">
        <v>358.2</v>
      </c>
      <c r="BK13" s="47">
        <v>286.5</v>
      </c>
      <c r="BL13" s="47">
        <v>0</v>
      </c>
      <c r="BM13" s="47">
        <v>0</v>
      </c>
      <c r="BN13" s="47">
        <v>955</v>
      </c>
      <c r="BO13" s="55">
        <v>286.5</v>
      </c>
      <c r="BP13" s="56">
        <v>2050205</v>
      </c>
    </row>
    <row r="14" s="2" customFormat="true" ht="12.75" spans="1:68">
      <c r="A14" s="20">
        <v>2</v>
      </c>
      <c r="B14" s="21" t="s">
        <v>57</v>
      </c>
      <c r="C14" s="20">
        <f t="shared" si="5"/>
        <v>917.44</v>
      </c>
      <c r="D14" s="22">
        <f t="shared" si="13"/>
        <v>783.07</v>
      </c>
      <c r="E14" s="22">
        <v>134.37</v>
      </c>
      <c r="F14" s="22">
        <f t="shared" si="14"/>
        <v>782.4375</v>
      </c>
      <c r="G14" s="22">
        <f t="shared" si="15"/>
        <v>650.07</v>
      </c>
      <c r="H14" s="22">
        <f t="shared" si="16"/>
        <v>132.3675</v>
      </c>
      <c r="I14" s="33">
        <f t="shared" si="17"/>
        <v>7</v>
      </c>
      <c r="J14" s="34">
        <f t="shared" si="18"/>
        <v>5.6</v>
      </c>
      <c r="K14" s="35">
        <v>0</v>
      </c>
      <c r="L14" s="34">
        <f t="shared" si="19"/>
        <v>0</v>
      </c>
      <c r="M14" s="33">
        <f>VLOOKUP(B14,'[1]附件5-专科国奖'!$A$6:$I$53,9,FALSE)</f>
        <v>7</v>
      </c>
      <c r="N14" s="34">
        <f t="shared" si="20"/>
        <v>5.6</v>
      </c>
      <c r="O14" s="33">
        <f t="shared" si="21"/>
        <v>230</v>
      </c>
      <c r="P14" s="34">
        <f t="shared" si="22"/>
        <v>115</v>
      </c>
      <c r="Q14" s="33">
        <v>0</v>
      </c>
      <c r="R14" s="34">
        <f t="shared" si="23"/>
        <v>0</v>
      </c>
      <c r="S14" s="33">
        <f>VLOOKUP(B14,'[1]附件9-专科国励'!$A$6:$J$54,10,FALSE)</f>
        <v>230</v>
      </c>
      <c r="T14" s="34">
        <f t="shared" si="24"/>
        <v>115</v>
      </c>
      <c r="U14" s="34">
        <f t="shared" si="25"/>
        <v>661.8375</v>
      </c>
      <c r="V14" s="34">
        <f t="shared" si="26"/>
        <v>529.47</v>
      </c>
      <c r="W14" s="34">
        <f t="shared" si="27"/>
        <v>132.3675</v>
      </c>
      <c r="X14" s="34">
        <f t="shared" si="28"/>
        <v>208.0875</v>
      </c>
      <c r="Y14" s="34">
        <f t="shared" si="29"/>
        <v>166.47</v>
      </c>
      <c r="Z14" s="34">
        <f t="shared" si="30"/>
        <v>41.6175</v>
      </c>
      <c r="AA14" s="34">
        <f t="shared" si="31"/>
        <v>0</v>
      </c>
      <c r="AB14" s="22">
        <v>0</v>
      </c>
      <c r="AC14" s="34">
        <f t="shared" si="32"/>
        <v>0</v>
      </c>
      <c r="AD14" s="34">
        <f t="shared" si="33"/>
        <v>208.0875</v>
      </c>
      <c r="AE14" s="22">
        <f>VLOOKUP(B14,'[1]附件13-专科国助'!$A$6:$I$61,9,FALSE)</f>
        <v>166.47</v>
      </c>
      <c r="AF14" s="34">
        <f t="shared" si="34"/>
        <v>41.6175</v>
      </c>
      <c r="AG14" s="22">
        <f t="shared" si="35"/>
        <v>453.75</v>
      </c>
      <c r="AH14" s="40">
        <v>363</v>
      </c>
      <c r="AI14" s="40">
        <v>90.75</v>
      </c>
      <c r="AJ14" s="41">
        <v>0</v>
      </c>
      <c r="AK14" s="41">
        <v>453.75</v>
      </c>
      <c r="AL14" s="41">
        <f t="shared" si="7"/>
        <v>135</v>
      </c>
      <c r="AM14" s="41">
        <f t="shared" si="2"/>
        <v>133</v>
      </c>
      <c r="AN14" s="41">
        <f t="shared" si="8"/>
        <v>2</v>
      </c>
      <c r="AO14" s="28"/>
      <c r="AP14" s="41"/>
      <c r="AQ14" s="41">
        <f t="shared" si="9"/>
        <v>5</v>
      </c>
      <c r="AR14" s="41">
        <v>5</v>
      </c>
      <c r="AS14" s="41">
        <v>10</v>
      </c>
      <c r="AT14" s="41">
        <v>8</v>
      </c>
      <c r="AU14" s="41">
        <v>2</v>
      </c>
      <c r="AV14" s="41">
        <f t="shared" si="11"/>
        <v>120</v>
      </c>
      <c r="AW14" s="41">
        <v>120</v>
      </c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55"/>
      <c r="BP14" s="57">
        <v>2050305</v>
      </c>
    </row>
    <row r="15" s="2" customFormat="true" ht="12.75" spans="1:68">
      <c r="A15" s="20">
        <v>3</v>
      </c>
      <c r="B15" s="21" t="s">
        <v>58</v>
      </c>
      <c r="C15" s="20">
        <f t="shared" si="5"/>
        <v>386.7</v>
      </c>
      <c r="D15" s="22">
        <f t="shared" si="13"/>
        <v>332.86</v>
      </c>
      <c r="E15" s="22">
        <v>53.84</v>
      </c>
      <c r="F15" s="22">
        <f t="shared" si="14"/>
        <v>344.7</v>
      </c>
      <c r="G15" s="22">
        <f t="shared" si="15"/>
        <v>293.86</v>
      </c>
      <c r="H15" s="22">
        <f t="shared" si="16"/>
        <v>50.84</v>
      </c>
      <c r="I15" s="33">
        <f t="shared" si="17"/>
        <v>5</v>
      </c>
      <c r="J15" s="34">
        <f t="shared" si="18"/>
        <v>4</v>
      </c>
      <c r="K15" s="35">
        <v>0</v>
      </c>
      <c r="L15" s="34">
        <f t="shared" si="19"/>
        <v>0</v>
      </c>
      <c r="M15" s="33">
        <f>VLOOKUP(B15,'[1]附件5-专科国奖'!$A$6:$I$53,9,FALSE)</f>
        <v>5</v>
      </c>
      <c r="N15" s="34">
        <f t="shared" si="20"/>
        <v>4</v>
      </c>
      <c r="O15" s="33">
        <f t="shared" si="21"/>
        <v>173</v>
      </c>
      <c r="P15" s="34">
        <f t="shared" si="22"/>
        <v>86.5</v>
      </c>
      <c r="Q15" s="33">
        <v>0</v>
      </c>
      <c r="R15" s="34">
        <f t="shared" si="23"/>
        <v>0</v>
      </c>
      <c r="S15" s="33">
        <f>VLOOKUP(B15,'[1]附件9-专科国励'!$A$6:$J$54,10,FALSE)</f>
        <v>173</v>
      </c>
      <c r="T15" s="34">
        <f t="shared" si="24"/>
        <v>86.5</v>
      </c>
      <c r="U15" s="34">
        <f t="shared" si="25"/>
        <v>254.2</v>
      </c>
      <c r="V15" s="34">
        <f t="shared" si="26"/>
        <v>203.36</v>
      </c>
      <c r="W15" s="34">
        <f t="shared" si="27"/>
        <v>50.84</v>
      </c>
      <c r="X15" s="34">
        <f t="shared" si="28"/>
        <v>87.95</v>
      </c>
      <c r="Y15" s="34">
        <f t="shared" si="29"/>
        <v>70.36</v>
      </c>
      <c r="Z15" s="34">
        <f t="shared" si="30"/>
        <v>17.59</v>
      </c>
      <c r="AA15" s="34">
        <f t="shared" si="31"/>
        <v>0</v>
      </c>
      <c r="AB15" s="22">
        <v>0</v>
      </c>
      <c r="AC15" s="34">
        <f t="shared" si="32"/>
        <v>0</v>
      </c>
      <c r="AD15" s="34">
        <f t="shared" si="33"/>
        <v>87.95</v>
      </c>
      <c r="AE15" s="22">
        <f>VLOOKUP(B15,'[1]附件13-专科国助'!$A$6:$I$61,9,FALSE)</f>
        <v>70.36</v>
      </c>
      <c r="AF15" s="34">
        <f t="shared" si="34"/>
        <v>17.59</v>
      </c>
      <c r="AG15" s="22">
        <f t="shared" si="35"/>
        <v>166.25</v>
      </c>
      <c r="AH15" s="40">
        <v>133</v>
      </c>
      <c r="AI15" s="40">
        <v>33.25</v>
      </c>
      <c r="AJ15" s="41">
        <v>0</v>
      </c>
      <c r="AK15" s="41">
        <v>166.25</v>
      </c>
      <c r="AL15" s="41">
        <f t="shared" si="7"/>
        <v>42</v>
      </c>
      <c r="AM15" s="41">
        <f t="shared" si="2"/>
        <v>39</v>
      </c>
      <c r="AN15" s="41">
        <f t="shared" si="8"/>
        <v>3</v>
      </c>
      <c r="AO15" s="28"/>
      <c r="AP15" s="41"/>
      <c r="AQ15" s="41">
        <f t="shared" si="9"/>
        <v>0</v>
      </c>
      <c r="AR15" s="41"/>
      <c r="AS15" s="41">
        <v>15</v>
      </c>
      <c r="AT15" s="41">
        <v>12</v>
      </c>
      <c r="AU15" s="41">
        <v>3</v>
      </c>
      <c r="AV15" s="41">
        <f t="shared" si="11"/>
        <v>27</v>
      </c>
      <c r="AW15" s="41">
        <v>27</v>
      </c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55"/>
      <c r="BP15" s="57">
        <v>2050305</v>
      </c>
    </row>
    <row r="16" s="2" customFormat="true" ht="12.75" spans="1:68">
      <c r="A16" s="20">
        <v>4</v>
      </c>
      <c r="B16" s="21" t="s">
        <v>59</v>
      </c>
      <c r="C16" s="20">
        <f t="shared" si="5"/>
        <v>1328.56</v>
      </c>
      <c r="D16" s="22">
        <f t="shared" si="13"/>
        <v>1115.71</v>
      </c>
      <c r="E16" s="22">
        <v>212.85</v>
      </c>
      <c r="F16" s="22">
        <f t="shared" si="14"/>
        <v>1243.5625</v>
      </c>
      <c r="G16" s="22">
        <f t="shared" si="15"/>
        <v>1031.71</v>
      </c>
      <c r="H16" s="22">
        <f t="shared" si="16"/>
        <v>211.8525</v>
      </c>
      <c r="I16" s="33">
        <f t="shared" si="17"/>
        <v>11</v>
      </c>
      <c r="J16" s="34">
        <f t="shared" si="18"/>
        <v>8.8</v>
      </c>
      <c r="K16" s="35">
        <v>0</v>
      </c>
      <c r="L16" s="34">
        <f t="shared" si="19"/>
        <v>0</v>
      </c>
      <c r="M16" s="33">
        <f>VLOOKUP(B16,'[1]附件5-专科国奖'!$A$6:$I$53,9,FALSE)</f>
        <v>11</v>
      </c>
      <c r="N16" s="34">
        <f t="shared" si="20"/>
        <v>8.8</v>
      </c>
      <c r="O16" s="33">
        <f t="shared" si="21"/>
        <v>351</v>
      </c>
      <c r="P16" s="34">
        <f t="shared" si="22"/>
        <v>175.5</v>
      </c>
      <c r="Q16" s="33">
        <v>0</v>
      </c>
      <c r="R16" s="34">
        <f t="shared" si="23"/>
        <v>0</v>
      </c>
      <c r="S16" s="33">
        <f>VLOOKUP(B16,'[1]附件9-专科国励'!$A$6:$J$54,10,FALSE)</f>
        <v>351</v>
      </c>
      <c r="T16" s="34">
        <f t="shared" si="24"/>
        <v>175.5</v>
      </c>
      <c r="U16" s="34">
        <f t="shared" si="25"/>
        <v>1059.2625</v>
      </c>
      <c r="V16" s="34">
        <f t="shared" si="26"/>
        <v>847.41</v>
      </c>
      <c r="W16" s="34">
        <f t="shared" si="27"/>
        <v>211.8525</v>
      </c>
      <c r="X16" s="34">
        <f t="shared" si="28"/>
        <v>328.0125</v>
      </c>
      <c r="Y16" s="34">
        <f t="shared" si="29"/>
        <v>262.41</v>
      </c>
      <c r="Z16" s="34">
        <f t="shared" si="30"/>
        <v>65.6025</v>
      </c>
      <c r="AA16" s="34">
        <f t="shared" si="31"/>
        <v>0</v>
      </c>
      <c r="AB16" s="22">
        <v>0</v>
      </c>
      <c r="AC16" s="34">
        <f t="shared" si="32"/>
        <v>0</v>
      </c>
      <c r="AD16" s="34">
        <f t="shared" si="33"/>
        <v>328.0125</v>
      </c>
      <c r="AE16" s="22">
        <f>VLOOKUP(B16,'[1]附件13-专科国助'!$A$6:$I$61,9,FALSE)</f>
        <v>262.41</v>
      </c>
      <c r="AF16" s="34">
        <f t="shared" si="34"/>
        <v>65.6025</v>
      </c>
      <c r="AG16" s="22">
        <f t="shared" si="35"/>
        <v>731.25</v>
      </c>
      <c r="AH16" s="40">
        <v>585</v>
      </c>
      <c r="AI16" s="40">
        <v>146.25</v>
      </c>
      <c r="AJ16" s="41">
        <v>0</v>
      </c>
      <c r="AK16" s="41">
        <v>731.25</v>
      </c>
      <c r="AL16" s="41">
        <f t="shared" si="7"/>
        <v>85</v>
      </c>
      <c r="AM16" s="41">
        <f t="shared" si="2"/>
        <v>84</v>
      </c>
      <c r="AN16" s="41">
        <f t="shared" si="8"/>
        <v>1</v>
      </c>
      <c r="AO16" s="28"/>
      <c r="AP16" s="41"/>
      <c r="AQ16" s="41">
        <f t="shared" si="9"/>
        <v>0</v>
      </c>
      <c r="AR16" s="41"/>
      <c r="AS16" s="41">
        <v>5</v>
      </c>
      <c r="AT16" s="41">
        <v>4</v>
      </c>
      <c r="AU16" s="41">
        <v>1</v>
      </c>
      <c r="AV16" s="41">
        <f t="shared" si="11"/>
        <v>80</v>
      </c>
      <c r="AW16" s="41">
        <v>80</v>
      </c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55"/>
      <c r="BP16" s="57">
        <v>2050305</v>
      </c>
    </row>
    <row r="17" s="2" customFormat="true" ht="12.75" spans="1:68">
      <c r="A17" s="20">
        <v>5</v>
      </c>
      <c r="B17" s="21" t="s">
        <v>60</v>
      </c>
      <c r="C17" s="20">
        <f t="shared" si="5"/>
        <v>994.81</v>
      </c>
      <c r="D17" s="22">
        <f t="shared" si="13"/>
        <v>859.59</v>
      </c>
      <c r="E17" s="22">
        <v>135.22</v>
      </c>
      <c r="F17" s="22">
        <f t="shared" si="14"/>
        <v>704.8125</v>
      </c>
      <c r="G17" s="22">
        <f t="shared" si="15"/>
        <v>593.59</v>
      </c>
      <c r="H17" s="22">
        <f t="shared" si="16"/>
        <v>111.2225</v>
      </c>
      <c r="I17" s="33">
        <f t="shared" si="17"/>
        <v>9</v>
      </c>
      <c r="J17" s="34">
        <f t="shared" si="18"/>
        <v>7.2</v>
      </c>
      <c r="K17" s="35">
        <v>0</v>
      </c>
      <c r="L17" s="34">
        <f t="shared" si="19"/>
        <v>0</v>
      </c>
      <c r="M17" s="33">
        <f>VLOOKUP(B17,'[1]附件5-专科国奖'!$A$6:$I$53,9,FALSE)</f>
        <v>9</v>
      </c>
      <c r="N17" s="34">
        <f t="shared" si="20"/>
        <v>7.2</v>
      </c>
      <c r="O17" s="33">
        <f t="shared" si="21"/>
        <v>283</v>
      </c>
      <c r="P17" s="34">
        <f t="shared" si="22"/>
        <v>141.5</v>
      </c>
      <c r="Q17" s="33">
        <v>0</v>
      </c>
      <c r="R17" s="34">
        <f t="shared" si="23"/>
        <v>0</v>
      </c>
      <c r="S17" s="33">
        <f>VLOOKUP(B17,'[1]附件9-专科国励'!$A$6:$J$54,10,FALSE)</f>
        <v>283</v>
      </c>
      <c r="T17" s="34">
        <f t="shared" si="24"/>
        <v>141.5</v>
      </c>
      <c r="U17" s="34">
        <f t="shared" si="25"/>
        <v>556.1125</v>
      </c>
      <c r="V17" s="34">
        <f t="shared" si="26"/>
        <v>444.89</v>
      </c>
      <c r="W17" s="34">
        <f t="shared" si="27"/>
        <v>111.2225</v>
      </c>
      <c r="X17" s="34">
        <f t="shared" si="28"/>
        <v>197.1125</v>
      </c>
      <c r="Y17" s="34">
        <f t="shared" si="29"/>
        <v>157.69</v>
      </c>
      <c r="Z17" s="34">
        <f t="shared" si="30"/>
        <v>39.4225</v>
      </c>
      <c r="AA17" s="34">
        <f t="shared" si="31"/>
        <v>0</v>
      </c>
      <c r="AB17" s="22">
        <v>0</v>
      </c>
      <c r="AC17" s="34">
        <f t="shared" si="32"/>
        <v>0</v>
      </c>
      <c r="AD17" s="34">
        <f t="shared" si="33"/>
        <v>197.1125</v>
      </c>
      <c r="AE17" s="22">
        <f>VLOOKUP(B17,'[1]附件13-专科国助'!$A$6:$I$61,9,FALSE)</f>
        <v>157.69</v>
      </c>
      <c r="AF17" s="34">
        <f t="shared" si="34"/>
        <v>39.4225</v>
      </c>
      <c r="AG17" s="22">
        <f t="shared" si="35"/>
        <v>359</v>
      </c>
      <c r="AH17" s="40">
        <v>287.2</v>
      </c>
      <c r="AI17" s="40">
        <v>71.8</v>
      </c>
      <c r="AJ17" s="41">
        <v>0</v>
      </c>
      <c r="AK17" s="41">
        <v>359</v>
      </c>
      <c r="AL17" s="41">
        <f t="shared" si="7"/>
        <v>290</v>
      </c>
      <c r="AM17" s="41">
        <f t="shared" si="2"/>
        <v>266</v>
      </c>
      <c r="AN17" s="41">
        <f t="shared" si="8"/>
        <v>24</v>
      </c>
      <c r="AO17" s="28"/>
      <c r="AP17" s="41"/>
      <c r="AQ17" s="41">
        <f t="shared" si="9"/>
        <v>0</v>
      </c>
      <c r="AR17" s="41"/>
      <c r="AS17" s="41">
        <v>120</v>
      </c>
      <c r="AT17" s="41">
        <v>96</v>
      </c>
      <c r="AU17" s="41">
        <v>24</v>
      </c>
      <c r="AV17" s="41">
        <f t="shared" si="11"/>
        <v>170</v>
      </c>
      <c r="AW17" s="41">
        <v>170</v>
      </c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55"/>
      <c r="BP17" s="57">
        <v>2050305</v>
      </c>
    </row>
    <row r="18" s="4" customFormat="true" ht="12.75" spans="1:68">
      <c r="A18" s="23" t="s">
        <v>61</v>
      </c>
      <c r="B18" s="17" t="s">
        <v>62</v>
      </c>
      <c r="C18" s="16">
        <f t="shared" si="5"/>
        <v>112293.08</v>
      </c>
      <c r="D18" s="16">
        <f>SUM(D19:D56)</f>
        <v>93372.08</v>
      </c>
      <c r="E18" s="16">
        <f>SUM(E19:E56)</f>
        <v>18921</v>
      </c>
      <c r="F18" s="28">
        <f t="shared" ref="F18:AO18" si="36">SUM(F19:F56)</f>
        <v>57401.175</v>
      </c>
      <c r="G18" s="28">
        <f t="shared" si="36"/>
        <v>47845.64</v>
      </c>
      <c r="H18" s="28">
        <f t="shared" si="36"/>
        <v>9555.535</v>
      </c>
      <c r="I18" s="32">
        <f t="shared" si="36"/>
        <v>715</v>
      </c>
      <c r="J18" s="28">
        <f t="shared" si="36"/>
        <v>572</v>
      </c>
      <c r="K18" s="32">
        <f t="shared" si="36"/>
        <v>531</v>
      </c>
      <c r="L18" s="28">
        <f t="shared" si="36"/>
        <v>424.8</v>
      </c>
      <c r="M18" s="32">
        <f t="shared" si="36"/>
        <v>184</v>
      </c>
      <c r="N18" s="28">
        <f t="shared" si="36"/>
        <v>147.2</v>
      </c>
      <c r="O18" s="32">
        <f t="shared" si="36"/>
        <v>18023</v>
      </c>
      <c r="P18" s="28">
        <f t="shared" si="36"/>
        <v>9011.5</v>
      </c>
      <c r="Q18" s="32">
        <f t="shared" si="36"/>
        <v>11533</v>
      </c>
      <c r="R18" s="28">
        <f t="shared" si="36"/>
        <v>5766.5</v>
      </c>
      <c r="S18" s="32">
        <f t="shared" si="36"/>
        <v>6490</v>
      </c>
      <c r="T18" s="28">
        <f t="shared" si="36"/>
        <v>3245</v>
      </c>
      <c r="U18" s="28">
        <f t="shared" si="36"/>
        <v>47817.675</v>
      </c>
      <c r="V18" s="28">
        <f t="shared" si="36"/>
        <v>38262.14</v>
      </c>
      <c r="W18" s="28">
        <f t="shared" si="36"/>
        <v>9555.535</v>
      </c>
      <c r="X18" s="28">
        <f t="shared" si="36"/>
        <v>15884.9875</v>
      </c>
      <c r="Y18" s="28">
        <f t="shared" si="36"/>
        <v>12707.99</v>
      </c>
      <c r="Z18" s="28">
        <f t="shared" si="36"/>
        <v>3176.9975</v>
      </c>
      <c r="AA18" s="28">
        <f t="shared" si="36"/>
        <v>10260</v>
      </c>
      <c r="AB18" s="28">
        <f t="shared" si="36"/>
        <v>8208</v>
      </c>
      <c r="AC18" s="28">
        <f t="shared" si="36"/>
        <v>2052</v>
      </c>
      <c r="AD18" s="28">
        <f t="shared" si="36"/>
        <v>5624.9875</v>
      </c>
      <c r="AE18" s="28">
        <f t="shared" si="36"/>
        <v>4499.99</v>
      </c>
      <c r="AF18" s="28">
        <f t="shared" si="36"/>
        <v>1124.9975</v>
      </c>
      <c r="AG18" s="28">
        <f t="shared" si="36"/>
        <v>31932.6875</v>
      </c>
      <c r="AH18" s="28">
        <f t="shared" si="36"/>
        <v>25554.15</v>
      </c>
      <c r="AI18" s="28">
        <f t="shared" si="36"/>
        <v>6378.5375</v>
      </c>
      <c r="AJ18" s="28">
        <f t="shared" si="36"/>
        <v>20762.9375</v>
      </c>
      <c r="AK18" s="28">
        <f t="shared" si="36"/>
        <v>11169.75</v>
      </c>
      <c r="AL18" s="28">
        <f t="shared" si="7"/>
        <v>7695.6</v>
      </c>
      <c r="AM18" s="28">
        <f t="shared" si="2"/>
        <v>7406.8</v>
      </c>
      <c r="AN18" s="28">
        <f t="shared" si="8"/>
        <v>288.8</v>
      </c>
      <c r="AO18" s="28">
        <f>AP18</f>
        <v>48.6</v>
      </c>
      <c r="AP18" s="28">
        <f>SUM(AP19:AP56)</f>
        <v>48.6</v>
      </c>
      <c r="AQ18" s="28">
        <f t="shared" si="9"/>
        <v>1183</v>
      </c>
      <c r="AR18" s="28">
        <f t="shared" ref="AR18:AU18" si="37">SUM(AR19:AR56)</f>
        <v>1183</v>
      </c>
      <c r="AS18" s="28">
        <f t="shared" si="37"/>
        <v>1444</v>
      </c>
      <c r="AT18" s="28">
        <f t="shared" si="37"/>
        <v>1155.2</v>
      </c>
      <c r="AU18" s="28">
        <f t="shared" si="37"/>
        <v>288.8</v>
      </c>
      <c r="AV18" s="28">
        <f t="shared" si="11"/>
        <v>5020</v>
      </c>
      <c r="AW18" s="28">
        <f>SUM(AW19:AW56)</f>
        <v>5020</v>
      </c>
      <c r="AX18" s="46">
        <f>SUM(AX19:AX56)</f>
        <v>47196.3</v>
      </c>
      <c r="AY18" s="46">
        <f t="shared" ref="AY18:BO18" si="38">SUM(AY19:AY56)</f>
        <v>38119.64</v>
      </c>
      <c r="AZ18" s="46">
        <f t="shared" si="38"/>
        <v>9076.66</v>
      </c>
      <c r="BA18" s="46">
        <f t="shared" si="38"/>
        <v>1813</v>
      </c>
      <c r="BB18" s="46">
        <f t="shared" si="38"/>
        <v>103</v>
      </c>
      <c r="BC18" s="46">
        <f t="shared" si="38"/>
        <v>309</v>
      </c>
      <c r="BD18" s="46">
        <f t="shared" si="38"/>
        <v>752</v>
      </c>
      <c r="BE18" s="46">
        <f t="shared" si="38"/>
        <v>1504</v>
      </c>
      <c r="BF18" s="46">
        <f t="shared" si="38"/>
        <v>25050.05</v>
      </c>
      <c r="BG18" s="46">
        <f t="shared" si="38"/>
        <v>5851</v>
      </c>
      <c r="BH18" s="46">
        <f t="shared" si="38"/>
        <v>3803.15</v>
      </c>
      <c r="BI18" s="46">
        <f t="shared" si="38"/>
        <v>70823</v>
      </c>
      <c r="BJ18" s="46">
        <f t="shared" si="38"/>
        <v>21246.9</v>
      </c>
      <c r="BK18" s="46">
        <f t="shared" si="38"/>
        <v>20333.25</v>
      </c>
      <c r="BL18" s="46">
        <f t="shared" si="38"/>
        <v>5132</v>
      </c>
      <c r="BM18" s="46">
        <f t="shared" si="38"/>
        <v>3335.55</v>
      </c>
      <c r="BN18" s="46">
        <f t="shared" si="38"/>
        <v>56659</v>
      </c>
      <c r="BO18" s="54">
        <f t="shared" si="38"/>
        <v>16997.7</v>
      </c>
      <c r="BP18" s="46"/>
    </row>
    <row r="19" s="2" customFormat="true" ht="12.75" spans="1:68">
      <c r="A19" s="23"/>
      <c r="B19" s="21" t="s">
        <v>63</v>
      </c>
      <c r="C19" s="20">
        <f t="shared" ref="C19:C57" si="39">D19+E19</f>
        <v>9771.39</v>
      </c>
      <c r="D19" s="22">
        <f t="shared" si="13"/>
        <v>7964.66</v>
      </c>
      <c r="E19" s="22">
        <v>1806.73</v>
      </c>
      <c r="F19" s="22">
        <f t="shared" ref="F19:F56" si="40">G19+H19</f>
        <v>1386.2</v>
      </c>
      <c r="G19" s="22">
        <f t="shared" ref="G19:G56" si="41">J19+P19+V19</f>
        <v>1186.7</v>
      </c>
      <c r="H19" s="22">
        <f t="shared" ref="H19:H56" si="42">W19</f>
        <v>199.5</v>
      </c>
      <c r="I19" s="33">
        <f t="shared" ref="I19:I56" si="43">K19+M19</f>
        <v>39</v>
      </c>
      <c r="J19" s="34">
        <f t="shared" ref="J19:J56" si="44">L19+N19</f>
        <v>31.2</v>
      </c>
      <c r="K19" s="35">
        <f>VLOOKUP(B19,'[1]附件3-本科国奖'!$A$6:$J$54,10,FALSE)</f>
        <v>39</v>
      </c>
      <c r="L19" s="34">
        <f t="shared" ref="L19:L56" si="45">K19*0.8</f>
        <v>31.2</v>
      </c>
      <c r="M19" s="33">
        <v>0</v>
      </c>
      <c r="N19" s="34">
        <f t="shared" ref="N19:N56" si="46">M19*0.8</f>
        <v>0</v>
      </c>
      <c r="O19" s="33">
        <f t="shared" ref="O19:O56" si="47">Q19+S19</f>
        <v>715</v>
      </c>
      <c r="P19" s="34">
        <f t="shared" ref="P19:P56" si="48">R19+T19</f>
        <v>357.5</v>
      </c>
      <c r="Q19" s="33">
        <f>VLOOKUP(B19,'[1]附件7-本科国励'!$A$6:$K$54,11,FALSE)</f>
        <v>715</v>
      </c>
      <c r="R19" s="34">
        <f t="shared" ref="R19:R56" si="49">Q19*0.5</f>
        <v>357.5</v>
      </c>
      <c r="S19" s="33">
        <v>0</v>
      </c>
      <c r="T19" s="34">
        <f t="shared" ref="T19:T56" si="50">S19*0.5</f>
        <v>0</v>
      </c>
      <c r="U19" s="34">
        <f t="shared" ref="U19:U56" si="51">V19+W19</f>
        <v>997.5</v>
      </c>
      <c r="V19" s="34">
        <f t="shared" ref="V19:V56" si="52">Y19+AH19</f>
        <v>798</v>
      </c>
      <c r="W19" s="34">
        <f t="shared" ref="W19:W56" si="53">Z19+AI19</f>
        <v>199.5</v>
      </c>
      <c r="X19" s="34">
        <f t="shared" ref="X19:X56" si="54">Y19+Z19</f>
        <v>335</v>
      </c>
      <c r="Y19" s="34">
        <f t="shared" ref="Y19:Y56" si="55">AB19+AE19</f>
        <v>268</v>
      </c>
      <c r="Z19" s="34">
        <f t="shared" ref="Z19:Z56" si="56">AC19+AF19</f>
        <v>67</v>
      </c>
      <c r="AA19" s="34">
        <f t="shared" ref="AA19:AA56" si="57">AB19+AC19</f>
        <v>335</v>
      </c>
      <c r="AB19" s="22">
        <f>VLOOKUP(B19,'[1]附件11-本科国助'!$A$6:$I$54,9,FALSE)</f>
        <v>268</v>
      </c>
      <c r="AC19" s="34">
        <f t="shared" ref="AC19:AC56" si="58">AB19/4</f>
        <v>67</v>
      </c>
      <c r="AD19" s="34">
        <f t="shared" ref="AD19:AD56" si="59">AE19+AF19</f>
        <v>0</v>
      </c>
      <c r="AE19" s="22">
        <v>0</v>
      </c>
      <c r="AF19" s="34">
        <f t="shared" ref="AF19:AF56" si="60">AE19/4</f>
        <v>0</v>
      </c>
      <c r="AG19" s="22">
        <f t="shared" ref="AG19:AG56" si="61">AH19+AI19</f>
        <v>662.5</v>
      </c>
      <c r="AH19" s="40">
        <v>530</v>
      </c>
      <c r="AI19" s="40">
        <v>132.5</v>
      </c>
      <c r="AJ19" s="41">
        <v>662.5</v>
      </c>
      <c r="AK19" s="41">
        <v>0</v>
      </c>
      <c r="AL19" s="41">
        <f t="shared" si="7"/>
        <v>19</v>
      </c>
      <c r="AM19" s="41">
        <f t="shared" si="2"/>
        <v>18.2</v>
      </c>
      <c r="AN19" s="41">
        <f t="shared" si="8"/>
        <v>0.8</v>
      </c>
      <c r="AO19" s="41">
        <f>AP19</f>
        <v>5</v>
      </c>
      <c r="AP19" s="41">
        <v>5</v>
      </c>
      <c r="AQ19" s="41">
        <f t="shared" si="9"/>
        <v>10</v>
      </c>
      <c r="AR19" s="41">
        <v>10</v>
      </c>
      <c r="AS19" s="41">
        <v>4</v>
      </c>
      <c r="AT19" s="41">
        <v>3.2</v>
      </c>
      <c r="AU19" s="41">
        <v>0.8</v>
      </c>
      <c r="AV19" s="41">
        <f t="shared" si="11"/>
        <v>0</v>
      </c>
      <c r="AW19" s="41">
        <v>0</v>
      </c>
      <c r="AX19" s="47">
        <v>8366.2</v>
      </c>
      <c r="AY19" s="47">
        <v>6759.76</v>
      </c>
      <c r="AZ19" s="47">
        <v>1606.44</v>
      </c>
      <c r="BA19" s="47">
        <v>334</v>
      </c>
      <c r="BB19" s="47">
        <v>32</v>
      </c>
      <c r="BC19" s="47">
        <v>96</v>
      </c>
      <c r="BD19" s="47">
        <v>119</v>
      </c>
      <c r="BE19" s="47">
        <v>238</v>
      </c>
      <c r="BF19" s="47">
        <v>4417.55</v>
      </c>
      <c r="BG19" s="47">
        <v>1747</v>
      </c>
      <c r="BH19" s="47">
        <v>1135.55</v>
      </c>
      <c r="BI19" s="47">
        <v>10940</v>
      </c>
      <c r="BJ19" s="47">
        <v>3282</v>
      </c>
      <c r="BK19" s="47">
        <v>3614.65</v>
      </c>
      <c r="BL19" s="47">
        <v>1522</v>
      </c>
      <c r="BM19" s="47">
        <v>989.05</v>
      </c>
      <c r="BN19" s="47">
        <v>8752</v>
      </c>
      <c r="BO19" s="55">
        <v>2625.6</v>
      </c>
      <c r="BP19" s="56">
        <v>2050205</v>
      </c>
    </row>
    <row r="20" s="2" customFormat="true" ht="12.75" spans="1:68">
      <c r="A20" s="23"/>
      <c r="B20" s="21" t="s">
        <v>64</v>
      </c>
      <c r="C20" s="20">
        <f t="shared" si="39"/>
        <v>7633.85</v>
      </c>
      <c r="D20" s="22">
        <f t="shared" si="13"/>
        <v>6228.18</v>
      </c>
      <c r="E20" s="22">
        <v>1405.67</v>
      </c>
      <c r="F20" s="22">
        <f t="shared" si="40"/>
        <v>1588.9</v>
      </c>
      <c r="G20" s="22">
        <f t="shared" si="41"/>
        <v>1334.9</v>
      </c>
      <c r="H20" s="22">
        <f t="shared" si="42"/>
        <v>254</v>
      </c>
      <c r="I20" s="33">
        <f t="shared" si="43"/>
        <v>28</v>
      </c>
      <c r="J20" s="34">
        <f t="shared" si="44"/>
        <v>22.4</v>
      </c>
      <c r="K20" s="35">
        <f>VLOOKUP(B20,'[1]附件3-本科国奖'!$A$6:$J$54,10,FALSE)</f>
        <v>28</v>
      </c>
      <c r="L20" s="34">
        <f t="shared" si="45"/>
        <v>22.4</v>
      </c>
      <c r="M20" s="33">
        <v>0</v>
      </c>
      <c r="N20" s="34">
        <f t="shared" si="46"/>
        <v>0</v>
      </c>
      <c r="O20" s="33">
        <f t="shared" si="47"/>
        <v>593</v>
      </c>
      <c r="P20" s="34">
        <f t="shared" si="48"/>
        <v>296.5</v>
      </c>
      <c r="Q20" s="33">
        <f>VLOOKUP(B20,'[1]附件7-本科国励'!$A$6:$K$54,11,FALSE)</f>
        <v>593</v>
      </c>
      <c r="R20" s="34">
        <f t="shared" si="49"/>
        <v>296.5</v>
      </c>
      <c r="S20" s="33">
        <v>0</v>
      </c>
      <c r="T20" s="34">
        <f t="shared" si="50"/>
        <v>0</v>
      </c>
      <c r="U20" s="34">
        <f t="shared" si="51"/>
        <v>1270</v>
      </c>
      <c r="V20" s="34">
        <f t="shared" si="52"/>
        <v>1016</v>
      </c>
      <c r="W20" s="34">
        <f t="shared" si="53"/>
        <v>254</v>
      </c>
      <c r="X20" s="34">
        <f t="shared" si="54"/>
        <v>450</v>
      </c>
      <c r="Y20" s="34">
        <f t="shared" si="55"/>
        <v>360</v>
      </c>
      <c r="Z20" s="34">
        <f t="shared" si="56"/>
        <v>90</v>
      </c>
      <c r="AA20" s="34">
        <f t="shared" si="57"/>
        <v>450</v>
      </c>
      <c r="AB20" s="22">
        <f>VLOOKUP(B20,'[1]附件11-本科国助'!$A$6:$I$54,9,FALSE)</f>
        <v>360</v>
      </c>
      <c r="AC20" s="34">
        <f t="shared" si="58"/>
        <v>90</v>
      </c>
      <c r="AD20" s="34">
        <f t="shared" si="59"/>
        <v>0</v>
      </c>
      <c r="AE20" s="22">
        <v>0</v>
      </c>
      <c r="AF20" s="34">
        <f t="shared" si="60"/>
        <v>0</v>
      </c>
      <c r="AG20" s="22">
        <f t="shared" si="61"/>
        <v>820</v>
      </c>
      <c r="AH20" s="40">
        <v>656</v>
      </c>
      <c r="AI20" s="40">
        <v>164</v>
      </c>
      <c r="AJ20" s="41">
        <v>820</v>
      </c>
      <c r="AK20" s="41">
        <v>0</v>
      </c>
      <c r="AL20" s="41">
        <f t="shared" si="7"/>
        <v>75.6</v>
      </c>
      <c r="AM20" s="41">
        <f t="shared" si="2"/>
        <v>72.6</v>
      </c>
      <c r="AN20" s="41">
        <f t="shared" si="8"/>
        <v>3</v>
      </c>
      <c r="AO20" s="41">
        <f>AP20</f>
        <v>15.6</v>
      </c>
      <c r="AP20" s="41">
        <v>15.6</v>
      </c>
      <c r="AQ20" s="41">
        <f t="shared" si="9"/>
        <v>5</v>
      </c>
      <c r="AR20" s="41">
        <v>5</v>
      </c>
      <c r="AS20" s="41">
        <v>15</v>
      </c>
      <c r="AT20" s="41">
        <v>12</v>
      </c>
      <c r="AU20" s="41">
        <v>3</v>
      </c>
      <c r="AV20" s="41">
        <f t="shared" si="11"/>
        <v>40</v>
      </c>
      <c r="AW20" s="41">
        <v>40</v>
      </c>
      <c r="AX20" s="47">
        <v>5969.35</v>
      </c>
      <c r="AY20" s="47">
        <v>4820.68</v>
      </c>
      <c r="AZ20" s="47">
        <v>1148.67</v>
      </c>
      <c r="BA20" s="47">
        <v>226</v>
      </c>
      <c r="BB20" s="47">
        <v>20</v>
      </c>
      <c r="BC20" s="47">
        <v>60</v>
      </c>
      <c r="BD20" s="47">
        <v>83</v>
      </c>
      <c r="BE20" s="47">
        <v>166</v>
      </c>
      <c r="BF20" s="47">
        <v>3157.45</v>
      </c>
      <c r="BG20" s="47">
        <v>1157</v>
      </c>
      <c r="BH20" s="47">
        <v>752.05</v>
      </c>
      <c r="BI20" s="47">
        <v>8018</v>
      </c>
      <c r="BJ20" s="47">
        <v>2405.4</v>
      </c>
      <c r="BK20" s="47">
        <v>2585.9</v>
      </c>
      <c r="BL20" s="47">
        <v>1018</v>
      </c>
      <c r="BM20" s="47">
        <v>661.7</v>
      </c>
      <c r="BN20" s="47">
        <v>6414</v>
      </c>
      <c r="BO20" s="55">
        <v>1924.2</v>
      </c>
      <c r="BP20" s="56">
        <v>2050205</v>
      </c>
    </row>
    <row r="21" s="2" customFormat="true" ht="12.75" spans="1:68">
      <c r="A21" s="23"/>
      <c r="B21" s="21" t="s">
        <v>65</v>
      </c>
      <c r="C21" s="20">
        <f t="shared" si="39"/>
        <v>4035.2</v>
      </c>
      <c r="D21" s="22">
        <f t="shared" si="13"/>
        <v>3313.48</v>
      </c>
      <c r="E21" s="22">
        <v>721.72</v>
      </c>
      <c r="F21" s="22">
        <f t="shared" si="40"/>
        <v>1661.35</v>
      </c>
      <c r="G21" s="22">
        <f t="shared" si="41"/>
        <v>1380.6</v>
      </c>
      <c r="H21" s="22">
        <f t="shared" si="42"/>
        <v>280.75</v>
      </c>
      <c r="I21" s="33">
        <f t="shared" si="43"/>
        <v>22</v>
      </c>
      <c r="J21" s="34">
        <f t="shared" si="44"/>
        <v>17.6</v>
      </c>
      <c r="K21" s="35">
        <f>VLOOKUP(B21,'[1]附件3-本科国奖'!$A$6:$J$54,10,FALSE)</f>
        <v>22</v>
      </c>
      <c r="L21" s="34">
        <f t="shared" si="45"/>
        <v>17.6</v>
      </c>
      <c r="M21" s="33">
        <v>0</v>
      </c>
      <c r="N21" s="34">
        <f t="shared" si="46"/>
        <v>0</v>
      </c>
      <c r="O21" s="33">
        <f t="shared" si="47"/>
        <v>480</v>
      </c>
      <c r="P21" s="34">
        <f t="shared" si="48"/>
        <v>240</v>
      </c>
      <c r="Q21" s="33">
        <f>VLOOKUP(B21,'[1]附件7-本科国励'!$A$6:$K$54,11,FALSE)</f>
        <v>480</v>
      </c>
      <c r="R21" s="34">
        <f t="shared" si="49"/>
        <v>240</v>
      </c>
      <c r="S21" s="33">
        <v>0</v>
      </c>
      <c r="T21" s="34">
        <f t="shared" si="50"/>
        <v>0</v>
      </c>
      <c r="U21" s="34">
        <f t="shared" si="51"/>
        <v>1403.75</v>
      </c>
      <c r="V21" s="34">
        <f t="shared" si="52"/>
        <v>1123</v>
      </c>
      <c r="W21" s="34">
        <f t="shared" si="53"/>
        <v>280.75</v>
      </c>
      <c r="X21" s="34">
        <f t="shared" si="54"/>
        <v>445</v>
      </c>
      <c r="Y21" s="34">
        <f t="shared" si="55"/>
        <v>356</v>
      </c>
      <c r="Z21" s="34">
        <f t="shared" si="56"/>
        <v>89</v>
      </c>
      <c r="AA21" s="34">
        <f t="shared" si="57"/>
        <v>445</v>
      </c>
      <c r="AB21" s="22">
        <f>VLOOKUP(B21,'[1]附件11-本科国助'!$A$6:$I$54,9,FALSE)</f>
        <v>356</v>
      </c>
      <c r="AC21" s="34">
        <f t="shared" si="58"/>
        <v>89</v>
      </c>
      <c r="AD21" s="34">
        <f t="shared" si="59"/>
        <v>0</v>
      </c>
      <c r="AE21" s="22">
        <v>0</v>
      </c>
      <c r="AF21" s="34">
        <f t="shared" si="60"/>
        <v>0</v>
      </c>
      <c r="AG21" s="22">
        <f t="shared" si="61"/>
        <v>958.75</v>
      </c>
      <c r="AH21" s="40">
        <v>767</v>
      </c>
      <c r="AI21" s="40">
        <v>191.75</v>
      </c>
      <c r="AJ21" s="41">
        <v>958.75</v>
      </c>
      <c r="AK21" s="41">
        <v>0</v>
      </c>
      <c r="AL21" s="41">
        <f t="shared" si="7"/>
        <v>100</v>
      </c>
      <c r="AM21" s="41">
        <f t="shared" ref="AM21:AM61" si="62">AO21+AQ21+AT21+AV21</f>
        <v>97</v>
      </c>
      <c r="AN21" s="41">
        <f t="shared" si="8"/>
        <v>3</v>
      </c>
      <c r="AO21" s="41"/>
      <c r="AP21" s="41"/>
      <c r="AQ21" s="41">
        <f t="shared" si="9"/>
        <v>15</v>
      </c>
      <c r="AR21" s="41">
        <v>15</v>
      </c>
      <c r="AS21" s="41">
        <v>15</v>
      </c>
      <c r="AT21" s="41">
        <v>12</v>
      </c>
      <c r="AU21" s="41">
        <v>3</v>
      </c>
      <c r="AV21" s="41">
        <f t="shared" si="11"/>
        <v>70</v>
      </c>
      <c r="AW21" s="41">
        <v>70</v>
      </c>
      <c r="AX21" s="47">
        <v>2273.85</v>
      </c>
      <c r="AY21" s="47">
        <v>1835.88</v>
      </c>
      <c r="AZ21" s="47">
        <v>437.97</v>
      </c>
      <c r="BA21" s="47">
        <v>84</v>
      </c>
      <c r="BB21" s="47">
        <v>4</v>
      </c>
      <c r="BC21" s="47">
        <v>12</v>
      </c>
      <c r="BD21" s="47">
        <v>36</v>
      </c>
      <c r="BE21" s="47">
        <v>72</v>
      </c>
      <c r="BF21" s="47">
        <v>1208.85</v>
      </c>
      <c r="BG21" s="47">
        <v>273</v>
      </c>
      <c r="BH21" s="47">
        <v>177.45</v>
      </c>
      <c r="BI21" s="47">
        <v>3438</v>
      </c>
      <c r="BJ21" s="47">
        <v>1031.4</v>
      </c>
      <c r="BK21" s="47">
        <v>981</v>
      </c>
      <c r="BL21" s="47">
        <v>240</v>
      </c>
      <c r="BM21" s="47">
        <v>156</v>
      </c>
      <c r="BN21" s="47">
        <v>2750</v>
      </c>
      <c r="BO21" s="55">
        <v>825</v>
      </c>
      <c r="BP21" s="56">
        <v>2050205</v>
      </c>
    </row>
    <row r="22" s="2" customFormat="true" ht="12.75" spans="1:68">
      <c r="A22" s="23"/>
      <c r="B22" s="21" t="s">
        <v>66</v>
      </c>
      <c r="C22" s="20">
        <f t="shared" si="39"/>
        <v>8228.65</v>
      </c>
      <c r="D22" s="22">
        <f t="shared" si="13"/>
        <v>6707.8</v>
      </c>
      <c r="E22" s="22">
        <v>1520.85</v>
      </c>
      <c r="F22" s="22">
        <f t="shared" si="40"/>
        <v>1842.65</v>
      </c>
      <c r="G22" s="22">
        <f t="shared" si="41"/>
        <v>1538.4</v>
      </c>
      <c r="H22" s="22">
        <f t="shared" si="42"/>
        <v>304.25</v>
      </c>
      <c r="I22" s="33">
        <f t="shared" si="43"/>
        <v>28</v>
      </c>
      <c r="J22" s="34">
        <f t="shared" si="44"/>
        <v>22.4</v>
      </c>
      <c r="K22" s="35">
        <f>VLOOKUP(B22,'[1]附件3-本科国奖'!$A$6:$J$54,10,FALSE)</f>
        <v>28</v>
      </c>
      <c r="L22" s="34">
        <f t="shared" si="45"/>
        <v>22.4</v>
      </c>
      <c r="M22" s="33">
        <v>0</v>
      </c>
      <c r="N22" s="34">
        <f t="shared" si="46"/>
        <v>0</v>
      </c>
      <c r="O22" s="33">
        <f t="shared" si="47"/>
        <v>598</v>
      </c>
      <c r="P22" s="34">
        <f t="shared" si="48"/>
        <v>299</v>
      </c>
      <c r="Q22" s="33">
        <f>VLOOKUP(B22,'[1]附件7-本科国励'!$A$6:$K$54,11,FALSE)</f>
        <v>598</v>
      </c>
      <c r="R22" s="34">
        <f t="shared" si="49"/>
        <v>299</v>
      </c>
      <c r="S22" s="33">
        <v>0</v>
      </c>
      <c r="T22" s="34">
        <f t="shared" si="50"/>
        <v>0</v>
      </c>
      <c r="U22" s="34">
        <f t="shared" si="51"/>
        <v>1521.25</v>
      </c>
      <c r="V22" s="34">
        <f t="shared" si="52"/>
        <v>1217</v>
      </c>
      <c r="W22" s="34">
        <f t="shared" si="53"/>
        <v>304.25</v>
      </c>
      <c r="X22" s="34">
        <f t="shared" si="54"/>
        <v>501.25</v>
      </c>
      <c r="Y22" s="34">
        <f t="shared" si="55"/>
        <v>401</v>
      </c>
      <c r="Z22" s="34">
        <f t="shared" si="56"/>
        <v>100.25</v>
      </c>
      <c r="AA22" s="34">
        <f t="shared" si="57"/>
        <v>501.25</v>
      </c>
      <c r="AB22" s="22">
        <f>VLOOKUP(B22,'[1]附件11-本科国助'!$A$6:$I$54,9,FALSE)</f>
        <v>401</v>
      </c>
      <c r="AC22" s="34">
        <f t="shared" si="58"/>
        <v>100.25</v>
      </c>
      <c r="AD22" s="34">
        <f t="shared" si="59"/>
        <v>0</v>
      </c>
      <c r="AE22" s="22">
        <v>0</v>
      </c>
      <c r="AF22" s="34">
        <f t="shared" si="60"/>
        <v>0</v>
      </c>
      <c r="AG22" s="22">
        <f t="shared" si="61"/>
        <v>1020</v>
      </c>
      <c r="AH22" s="40">
        <v>816</v>
      </c>
      <c r="AI22" s="40">
        <v>204</v>
      </c>
      <c r="AJ22" s="41">
        <v>1020</v>
      </c>
      <c r="AK22" s="41">
        <v>0</v>
      </c>
      <c r="AL22" s="41">
        <f t="shared" si="7"/>
        <v>88</v>
      </c>
      <c r="AM22" s="41">
        <f t="shared" si="62"/>
        <v>84</v>
      </c>
      <c r="AN22" s="41">
        <f t="shared" si="8"/>
        <v>4</v>
      </c>
      <c r="AO22" s="41">
        <f>AP22</f>
        <v>18</v>
      </c>
      <c r="AP22" s="41">
        <v>18</v>
      </c>
      <c r="AQ22" s="41">
        <f t="shared" si="9"/>
        <v>0</v>
      </c>
      <c r="AR22" s="41"/>
      <c r="AS22" s="41">
        <v>20</v>
      </c>
      <c r="AT22" s="41">
        <v>16</v>
      </c>
      <c r="AU22" s="41">
        <v>4</v>
      </c>
      <c r="AV22" s="41">
        <f t="shared" si="11"/>
        <v>50</v>
      </c>
      <c r="AW22" s="41">
        <v>50</v>
      </c>
      <c r="AX22" s="47">
        <v>6298</v>
      </c>
      <c r="AY22" s="47">
        <v>5085.4</v>
      </c>
      <c r="AZ22" s="47">
        <v>1212.6</v>
      </c>
      <c r="BA22" s="47">
        <v>235</v>
      </c>
      <c r="BB22" s="47">
        <v>21</v>
      </c>
      <c r="BC22" s="47">
        <v>63</v>
      </c>
      <c r="BD22" s="47">
        <v>86</v>
      </c>
      <c r="BE22" s="47">
        <v>172</v>
      </c>
      <c r="BF22" s="47">
        <v>3332.8</v>
      </c>
      <c r="BG22" s="47">
        <v>1232</v>
      </c>
      <c r="BH22" s="47">
        <v>800.8</v>
      </c>
      <c r="BI22" s="47">
        <v>8440</v>
      </c>
      <c r="BJ22" s="47">
        <v>2532</v>
      </c>
      <c r="BK22" s="47">
        <v>2730.2</v>
      </c>
      <c r="BL22" s="47">
        <v>1084</v>
      </c>
      <c r="BM22" s="47">
        <v>704.6</v>
      </c>
      <c r="BN22" s="47">
        <v>6752</v>
      </c>
      <c r="BO22" s="55">
        <v>2025.6</v>
      </c>
      <c r="BP22" s="56">
        <v>2050205</v>
      </c>
    </row>
    <row r="23" s="2" customFormat="true" ht="12.75" spans="1:68">
      <c r="A23" s="23"/>
      <c r="B23" s="21" t="s">
        <v>67</v>
      </c>
      <c r="C23" s="20">
        <f t="shared" si="39"/>
        <v>5316.65</v>
      </c>
      <c r="D23" s="22">
        <f t="shared" si="13"/>
        <v>4358.46</v>
      </c>
      <c r="E23" s="22">
        <v>958.19</v>
      </c>
      <c r="F23" s="22">
        <f t="shared" si="40"/>
        <v>1842.95</v>
      </c>
      <c r="G23" s="22">
        <f t="shared" si="41"/>
        <v>1539.7</v>
      </c>
      <c r="H23" s="22">
        <f t="shared" si="42"/>
        <v>303.25</v>
      </c>
      <c r="I23" s="33">
        <f t="shared" si="43"/>
        <v>29</v>
      </c>
      <c r="J23" s="34">
        <f t="shared" si="44"/>
        <v>23.2</v>
      </c>
      <c r="K23" s="35">
        <f>VLOOKUP(B23,'[1]附件3-本科国奖'!$A$6:$J$54,10,FALSE)</f>
        <v>29</v>
      </c>
      <c r="L23" s="34">
        <f t="shared" si="45"/>
        <v>23.2</v>
      </c>
      <c r="M23" s="33">
        <v>0</v>
      </c>
      <c r="N23" s="34">
        <f t="shared" si="46"/>
        <v>0</v>
      </c>
      <c r="O23" s="33">
        <f t="shared" si="47"/>
        <v>607</v>
      </c>
      <c r="P23" s="34">
        <f t="shared" si="48"/>
        <v>303.5</v>
      </c>
      <c r="Q23" s="33">
        <f>VLOOKUP(B23,'[1]附件7-本科国励'!$A$6:$K$54,11,FALSE)</f>
        <v>607</v>
      </c>
      <c r="R23" s="34">
        <f t="shared" si="49"/>
        <v>303.5</v>
      </c>
      <c r="S23" s="33">
        <v>0</v>
      </c>
      <c r="T23" s="34">
        <f t="shared" si="50"/>
        <v>0</v>
      </c>
      <c r="U23" s="34">
        <f t="shared" si="51"/>
        <v>1516.25</v>
      </c>
      <c r="V23" s="34">
        <f t="shared" si="52"/>
        <v>1213</v>
      </c>
      <c r="W23" s="34">
        <f t="shared" si="53"/>
        <v>303.25</v>
      </c>
      <c r="X23" s="34">
        <f t="shared" si="54"/>
        <v>505</v>
      </c>
      <c r="Y23" s="34">
        <f t="shared" si="55"/>
        <v>404</v>
      </c>
      <c r="Z23" s="34">
        <f t="shared" si="56"/>
        <v>101</v>
      </c>
      <c r="AA23" s="34">
        <f t="shared" si="57"/>
        <v>505</v>
      </c>
      <c r="AB23" s="22">
        <f>VLOOKUP(B23,'[1]附件11-本科国助'!$A$6:$I$54,9,FALSE)</f>
        <v>404</v>
      </c>
      <c r="AC23" s="34">
        <f t="shared" si="58"/>
        <v>101</v>
      </c>
      <c r="AD23" s="34">
        <f t="shared" si="59"/>
        <v>0</v>
      </c>
      <c r="AE23" s="22">
        <v>0</v>
      </c>
      <c r="AF23" s="34">
        <f t="shared" si="60"/>
        <v>0</v>
      </c>
      <c r="AG23" s="22">
        <f t="shared" si="61"/>
        <v>1011.25</v>
      </c>
      <c r="AH23" s="40">
        <v>809</v>
      </c>
      <c r="AI23" s="40">
        <v>202.25</v>
      </c>
      <c r="AJ23" s="41">
        <v>1011.25</v>
      </c>
      <c r="AK23" s="41">
        <v>0</v>
      </c>
      <c r="AL23" s="41">
        <f t="shared" si="7"/>
        <v>85</v>
      </c>
      <c r="AM23" s="41">
        <f t="shared" si="62"/>
        <v>81</v>
      </c>
      <c r="AN23" s="41">
        <f t="shared" si="8"/>
        <v>4</v>
      </c>
      <c r="AO23" s="28"/>
      <c r="AP23" s="41"/>
      <c r="AQ23" s="41">
        <f t="shared" si="9"/>
        <v>15</v>
      </c>
      <c r="AR23" s="41">
        <v>15</v>
      </c>
      <c r="AS23" s="41">
        <v>20</v>
      </c>
      <c r="AT23" s="41">
        <v>16</v>
      </c>
      <c r="AU23" s="41">
        <v>4</v>
      </c>
      <c r="AV23" s="41">
        <f t="shared" si="11"/>
        <v>50</v>
      </c>
      <c r="AW23" s="41">
        <v>50</v>
      </c>
      <c r="AX23" s="47">
        <v>3388.7</v>
      </c>
      <c r="AY23" s="47">
        <v>2737.76</v>
      </c>
      <c r="AZ23" s="47">
        <v>650.94</v>
      </c>
      <c r="BA23" s="47">
        <v>134</v>
      </c>
      <c r="BB23" s="47">
        <v>10</v>
      </c>
      <c r="BC23" s="47">
        <v>30</v>
      </c>
      <c r="BD23" s="47">
        <v>52</v>
      </c>
      <c r="BE23" s="47">
        <v>104</v>
      </c>
      <c r="BF23" s="47">
        <v>1792.35</v>
      </c>
      <c r="BG23" s="47">
        <v>549</v>
      </c>
      <c r="BH23" s="47">
        <v>356.85</v>
      </c>
      <c r="BI23" s="47">
        <v>4785</v>
      </c>
      <c r="BJ23" s="47">
        <v>1435.5</v>
      </c>
      <c r="BK23" s="47">
        <v>1462.35</v>
      </c>
      <c r="BL23" s="47">
        <v>483</v>
      </c>
      <c r="BM23" s="47">
        <v>313.95</v>
      </c>
      <c r="BN23" s="47">
        <v>3828</v>
      </c>
      <c r="BO23" s="55">
        <v>1148.4</v>
      </c>
      <c r="BP23" s="56">
        <v>2050205</v>
      </c>
    </row>
    <row r="24" s="2" customFormat="true" ht="12.75" spans="1:68">
      <c r="A24" s="23"/>
      <c r="B24" s="21" t="s">
        <v>68</v>
      </c>
      <c r="C24" s="20">
        <f t="shared" si="39"/>
        <v>3771.55</v>
      </c>
      <c r="D24" s="22">
        <f t="shared" si="13"/>
        <v>3100.96</v>
      </c>
      <c r="E24" s="22">
        <v>670.59</v>
      </c>
      <c r="F24" s="22">
        <f t="shared" si="40"/>
        <v>1613.85</v>
      </c>
      <c r="G24" s="22">
        <f t="shared" si="41"/>
        <v>1344.6</v>
      </c>
      <c r="H24" s="22">
        <f t="shared" si="42"/>
        <v>269.25</v>
      </c>
      <c r="I24" s="33">
        <f t="shared" si="43"/>
        <v>22</v>
      </c>
      <c r="J24" s="34">
        <f t="shared" si="44"/>
        <v>17.6</v>
      </c>
      <c r="K24" s="35">
        <f>VLOOKUP(B24,'[1]附件3-本科国奖'!$A$6:$J$54,10,FALSE)</f>
        <v>22</v>
      </c>
      <c r="L24" s="34">
        <f t="shared" si="45"/>
        <v>17.6</v>
      </c>
      <c r="M24" s="33">
        <v>0</v>
      </c>
      <c r="N24" s="34">
        <f t="shared" si="46"/>
        <v>0</v>
      </c>
      <c r="O24" s="33">
        <f t="shared" si="47"/>
        <v>500</v>
      </c>
      <c r="P24" s="34">
        <f t="shared" si="48"/>
        <v>250</v>
      </c>
      <c r="Q24" s="33">
        <f>VLOOKUP(B24,'[1]附件7-本科国励'!$A$6:$K$54,11,FALSE)</f>
        <v>500</v>
      </c>
      <c r="R24" s="34">
        <f t="shared" si="49"/>
        <v>250</v>
      </c>
      <c r="S24" s="33">
        <v>0</v>
      </c>
      <c r="T24" s="34">
        <f t="shared" si="50"/>
        <v>0</v>
      </c>
      <c r="U24" s="34">
        <f t="shared" si="51"/>
        <v>1346.25</v>
      </c>
      <c r="V24" s="34">
        <f t="shared" si="52"/>
        <v>1077</v>
      </c>
      <c r="W24" s="34">
        <f t="shared" si="53"/>
        <v>269.25</v>
      </c>
      <c r="X24" s="34">
        <f t="shared" si="54"/>
        <v>448.75</v>
      </c>
      <c r="Y24" s="34">
        <f t="shared" si="55"/>
        <v>359</v>
      </c>
      <c r="Z24" s="34">
        <f t="shared" si="56"/>
        <v>89.75</v>
      </c>
      <c r="AA24" s="34">
        <f t="shared" si="57"/>
        <v>448.75</v>
      </c>
      <c r="AB24" s="22">
        <f>VLOOKUP(B24,'[1]附件11-本科国助'!$A$6:$I$54,9,FALSE)</f>
        <v>359</v>
      </c>
      <c r="AC24" s="34">
        <f t="shared" si="58"/>
        <v>89.75</v>
      </c>
      <c r="AD24" s="34">
        <f t="shared" si="59"/>
        <v>0</v>
      </c>
      <c r="AE24" s="22">
        <v>0</v>
      </c>
      <c r="AF24" s="34">
        <f t="shared" si="60"/>
        <v>0</v>
      </c>
      <c r="AG24" s="22">
        <f t="shared" si="61"/>
        <v>897.5</v>
      </c>
      <c r="AH24" s="40">
        <v>718</v>
      </c>
      <c r="AI24" s="40">
        <v>179.5</v>
      </c>
      <c r="AJ24" s="41">
        <v>897.5</v>
      </c>
      <c r="AK24" s="41">
        <v>0</v>
      </c>
      <c r="AL24" s="41">
        <f t="shared" si="7"/>
        <v>100</v>
      </c>
      <c r="AM24" s="41">
        <f t="shared" si="62"/>
        <v>94</v>
      </c>
      <c r="AN24" s="41">
        <f t="shared" si="8"/>
        <v>6</v>
      </c>
      <c r="AO24" s="28"/>
      <c r="AP24" s="41"/>
      <c r="AQ24" s="41">
        <f t="shared" si="9"/>
        <v>0</v>
      </c>
      <c r="AR24" s="41"/>
      <c r="AS24" s="41">
        <v>30</v>
      </c>
      <c r="AT24" s="41">
        <v>24</v>
      </c>
      <c r="AU24" s="41">
        <v>6</v>
      </c>
      <c r="AV24" s="41">
        <f t="shared" si="11"/>
        <v>70</v>
      </c>
      <c r="AW24" s="41">
        <v>70</v>
      </c>
      <c r="AX24" s="47">
        <v>2057.7</v>
      </c>
      <c r="AY24" s="47">
        <v>1662.36</v>
      </c>
      <c r="AZ24" s="47">
        <v>395.34</v>
      </c>
      <c r="BA24" s="47">
        <v>81</v>
      </c>
      <c r="BB24" s="47">
        <v>1</v>
      </c>
      <c r="BC24" s="47">
        <v>3</v>
      </c>
      <c r="BD24" s="47">
        <v>39</v>
      </c>
      <c r="BE24" s="47">
        <v>78</v>
      </c>
      <c r="BF24" s="47">
        <v>1096.5</v>
      </c>
      <c r="BG24" s="47">
        <v>54</v>
      </c>
      <c r="BH24" s="47">
        <v>35.1</v>
      </c>
      <c r="BI24" s="47">
        <v>3538</v>
      </c>
      <c r="BJ24" s="47">
        <v>1061.4</v>
      </c>
      <c r="BK24" s="47">
        <v>880.2</v>
      </c>
      <c r="BL24" s="47">
        <v>48</v>
      </c>
      <c r="BM24" s="47">
        <v>31.2</v>
      </c>
      <c r="BN24" s="47">
        <v>2830</v>
      </c>
      <c r="BO24" s="55">
        <v>849</v>
      </c>
      <c r="BP24" s="56">
        <v>2050205</v>
      </c>
    </row>
    <row r="25" s="2" customFormat="true" ht="12.75" spans="1:68">
      <c r="A25" s="23"/>
      <c r="B25" s="21" t="s">
        <v>69</v>
      </c>
      <c r="C25" s="20">
        <f t="shared" si="39"/>
        <v>4674.3</v>
      </c>
      <c r="D25" s="22">
        <f t="shared" si="13"/>
        <v>3842.56</v>
      </c>
      <c r="E25" s="22">
        <v>831.74</v>
      </c>
      <c r="F25" s="22">
        <f t="shared" si="40"/>
        <v>1754.35</v>
      </c>
      <c r="G25" s="22">
        <f t="shared" si="41"/>
        <v>1465.6</v>
      </c>
      <c r="H25" s="22">
        <f t="shared" si="42"/>
        <v>288.75</v>
      </c>
      <c r="I25" s="33">
        <f t="shared" si="43"/>
        <v>27</v>
      </c>
      <c r="J25" s="34">
        <f t="shared" si="44"/>
        <v>21.6</v>
      </c>
      <c r="K25" s="35">
        <f>VLOOKUP(B25,'[1]附件3-本科国奖'!$A$6:$J$54,10,FALSE)</f>
        <v>27</v>
      </c>
      <c r="L25" s="34">
        <f t="shared" si="45"/>
        <v>21.6</v>
      </c>
      <c r="M25" s="33">
        <v>0</v>
      </c>
      <c r="N25" s="34">
        <f t="shared" si="46"/>
        <v>0</v>
      </c>
      <c r="O25" s="33">
        <f t="shared" si="47"/>
        <v>578</v>
      </c>
      <c r="P25" s="34">
        <f t="shared" si="48"/>
        <v>289</v>
      </c>
      <c r="Q25" s="33">
        <f>VLOOKUP(B25,'[1]附件7-本科国励'!$A$6:$K$54,11,FALSE)</f>
        <v>578</v>
      </c>
      <c r="R25" s="34">
        <f t="shared" si="49"/>
        <v>289</v>
      </c>
      <c r="S25" s="33">
        <v>0</v>
      </c>
      <c r="T25" s="34">
        <f t="shared" si="50"/>
        <v>0</v>
      </c>
      <c r="U25" s="34">
        <f t="shared" si="51"/>
        <v>1443.75</v>
      </c>
      <c r="V25" s="34">
        <f t="shared" si="52"/>
        <v>1155</v>
      </c>
      <c r="W25" s="34">
        <f t="shared" si="53"/>
        <v>288.75</v>
      </c>
      <c r="X25" s="34">
        <f t="shared" si="54"/>
        <v>461.25</v>
      </c>
      <c r="Y25" s="34">
        <f t="shared" si="55"/>
        <v>369</v>
      </c>
      <c r="Z25" s="34">
        <f t="shared" si="56"/>
        <v>92.25</v>
      </c>
      <c r="AA25" s="34">
        <f t="shared" si="57"/>
        <v>461.25</v>
      </c>
      <c r="AB25" s="22">
        <f>VLOOKUP(B25,'[1]附件11-本科国助'!$A$6:$I$54,9,FALSE)</f>
        <v>369</v>
      </c>
      <c r="AC25" s="34">
        <f t="shared" si="58"/>
        <v>92.25</v>
      </c>
      <c r="AD25" s="34">
        <f t="shared" si="59"/>
        <v>0</v>
      </c>
      <c r="AE25" s="22">
        <v>0</v>
      </c>
      <c r="AF25" s="34">
        <f t="shared" si="60"/>
        <v>0</v>
      </c>
      <c r="AG25" s="22">
        <f t="shared" si="61"/>
        <v>982.5</v>
      </c>
      <c r="AH25" s="40">
        <v>786</v>
      </c>
      <c r="AI25" s="40">
        <v>196.5</v>
      </c>
      <c r="AJ25" s="41">
        <v>982.5</v>
      </c>
      <c r="AK25" s="41">
        <v>0</v>
      </c>
      <c r="AL25" s="41">
        <f t="shared" si="7"/>
        <v>113</v>
      </c>
      <c r="AM25" s="41">
        <f t="shared" si="62"/>
        <v>109</v>
      </c>
      <c r="AN25" s="41">
        <f t="shared" si="8"/>
        <v>4</v>
      </c>
      <c r="AO25" s="28"/>
      <c r="AP25" s="41"/>
      <c r="AQ25" s="41">
        <f t="shared" si="9"/>
        <v>3</v>
      </c>
      <c r="AR25" s="41">
        <v>3</v>
      </c>
      <c r="AS25" s="41">
        <v>20</v>
      </c>
      <c r="AT25" s="41">
        <v>16</v>
      </c>
      <c r="AU25" s="41">
        <v>4</v>
      </c>
      <c r="AV25" s="41">
        <f t="shared" si="11"/>
        <v>90</v>
      </c>
      <c r="AW25" s="41">
        <v>90</v>
      </c>
      <c r="AX25" s="47">
        <v>2806.95</v>
      </c>
      <c r="AY25" s="47">
        <v>2267.96</v>
      </c>
      <c r="AZ25" s="47">
        <v>538.99</v>
      </c>
      <c r="BA25" s="47">
        <v>112</v>
      </c>
      <c r="BB25" s="47">
        <v>8</v>
      </c>
      <c r="BC25" s="47">
        <v>24</v>
      </c>
      <c r="BD25" s="47">
        <v>44</v>
      </c>
      <c r="BE25" s="47">
        <v>88</v>
      </c>
      <c r="BF25" s="47">
        <v>1485.1</v>
      </c>
      <c r="BG25" s="47">
        <v>422</v>
      </c>
      <c r="BH25" s="47">
        <v>274.3</v>
      </c>
      <c r="BI25" s="47">
        <v>4036</v>
      </c>
      <c r="BJ25" s="47">
        <v>1210.8</v>
      </c>
      <c r="BK25" s="47">
        <v>1209.85</v>
      </c>
      <c r="BL25" s="47">
        <v>371</v>
      </c>
      <c r="BM25" s="47">
        <v>241.15</v>
      </c>
      <c r="BN25" s="47">
        <v>3229</v>
      </c>
      <c r="BO25" s="55">
        <v>968.7</v>
      </c>
      <c r="BP25" s="56">
        <v>2050205</v>
      </c>
    </row>
    <row r="26" s="2" customFormat="true" ht="12.75" spans="1:68">
      <c r="A26" s="23"/>
      <c r="B26" s="21" t="s">
        <v>70</v>
      </c>
      <c r="C26" s="20">
        <f t="shared" si="39"/>
        <v>3681.95</v>
      </c>
      <c r="D26" s="22">
        <f t="shared" si="13"/>
        <v>3040.72</v>
      </c>
      <c r="E26" s="22">
        <v>641.23</v>
      </c>
      <c r="F26" s="22">
        <f t="shared" si="40"/>
        <v>1486.8</v>
      </c>
      <c r="G26" s="22">
        <f t="shared" si="41"/>
        <v>1236.8</v>
      </c>
      <c r="H26" s="22">
        <f t="shared" si="42"/>
        <v>250</v>
      </c>
      <c r="I26" s="33">
        <f t="shared" si="43"/>
        <v>21</v>
      </c>
      <c r="J26" s="34">
        <f t="shared" si="44"/>
        <v>16.8</v>
      </c>
      <c r="K26" s="35">
        <f>VLOOKUP(B26,'[1]附件3-本科国奖'!$A$6:$J$54,10,FALSE)</f>
        <v>21</v>
      </c>
      <c r="L26" s="34">
        <f t="shared" si="45"/>
        <v>16.8</v>
      </c>
      <c r="M26" s="33">
        <v>0</v>
      </c>
      <c r="N26" s="34">
        <f t="shared" si="46"/>
        <v>0</v>
      </c>
      <c r="O26" s="33">
        <f t="shared" si="47"/>
        <v>440</v>
      </c>
      <c r="P26" s="34">
        <f t="shared" si="48"/>
        <v>220</v>
      </c>
      <c r="Q26" s="33">
        <f>VLOOKUP(B26,'[1]附件7-本科国励'!$A$6:$K$54,11,FALSE)</f>
        <v>440</v>
      </c>
      <c r="R26" s="34">
        <f t="shared" si="49"/>
        <v>220</v>
      </c>
      <c r="S26" s="33">
        <v>0</v>
      </c>
      <c r="T26" s="34">
        <f t="shared" si="50"/>
        <v>0</v>
      </c>
      <c r="U26" s="34">
        <f t="shared" si="51"/>
        <v>1250</v>
      </c>
      <c r="V26" s="34">
        <f t="shared" si="52"/>
        <v>1000</v>
      </c>
      <c r="W26" s="34">
        <f t="shared" si="53"/>
        <v>250</v>
      </c>
      <c r="X26" s="34">
        <f t="shared" si="54"/>
        <v>392.5</v>
      </c>
      <c r="Y26" s="34">
        <f t="shared" si="55"/>
        <v>314</v>
      </c>
      <c r="Z26" s="34">
        <f t="shared" si="56"/>
        <v>78.5</v>
      </c>
      <c r="AA26" s="34">
        <f t="shared" si="57"/>
        <v>392.5</v>
      </c>
      <c r="AB26" s="22">
        <f>VLOOKUP(B26,'[1]附件11-本科国助'!$A$6:$I$54,9,FALSE)</f>
        <v>314</v>
      </c>
      <c r="AC26" s="34">
        <f t="shared" si="58"/>
        <v>78.5</v>
      </c>
      <c r="AD26" s="34">
        <f t="shared" si="59"/>
        <v>0</v>
      </c>
      <c r="AE26" s="22">
        <v>0</v>
      </c>
      <c r="AF26" s="34">
        <f t="shared" si="60"/>
        <v>0</v>
      </c>
      <c r="AG26" s="22">
        <f t="shared" si="61"/>
        <v>857.5</v>
      </c>
      <c r="AH26" s="40">
        <v>686</v>
      </c>
      <c r="AI26" s="40">
        <v>171.5</v>
      </c>
      <c r="AJ26" s="41">
        <v>857.5</v>
      </c>
      <c r="AK26" s="41">
        <v>0</v>
      </c>
      <c r="AL26" s="41">
        <f t="shared" si="7"/>
        <v>195</v>
      </c>
      <c r="AM26" s="41">
        <f t="shared" si="62"/>
        <v>189</v>
      </c>
      <c r="AN26" s="41">
        <f t="shared" si="8"/>
        <v>6</v>
      </c>
      <c r="AO26" s="28"/>
      <c r="AP26" s="41"/>
      <c r="AQ26" s="41">
        <f t="shared" si="9"/>
        <v>15</v>
      </c>
      <c r="AR26" s="41">
        <v>15</v>
      </c>
      <c r="AS26" s="41">
        <v>30</v>
      </c>
      <c r="AT26" s="41">
        <v>24</v>
      </c>
      <c r="AU26" s="41">
        <v>6</v>
      </c>
      <c r="AV26" s="41">
        <f t="shared" si="11"/>
        <v>150</v>
      </c>
      <c r="AW26" s="41">
        <v>150</v>
      </c>
      <c r="AX26" s="47">
        <v>2000.15</v>
      </c>
      <c r="AY26" s="47">
        <v>1614.92</v>
      </c>
      <c r="AZ26" s="47">
        <v>385.23</v>
      </c>
      <c r="BA26" s="47">
        <v>74</v>
      </c>
      <c r="BB26" s="47">
        <v>0</v>
      </c>
      <c r="BC26" s="47">
        <v>0</v>
      </c>
      <c r="BD26" s="47">
        <v>37</v>
      </c>
      <c r="BE26" s="47">
        <v>74</v>
      </c>
      <c r="BF26" s="47">
        <v>1070.05</v>
      </c>
      <c r="BG26" s="47">
        <v>5</v>
      </c>
      <c r="BH26" s="47">
        <v>3.25</v>
      </c>
      <c r="BI26" s="47">
        <v>3556</v>
      </c>
      <c r="BJ26" s="47">
        <v>1066.8</v>
      </c>
      <c r="BK26" s="47">
        <v>856.1</v>
      </c>
      <c r="BL26" s="47">
        <v>4</v>
      </c>
      <c r="BM26" s="47">
        <v>2.6</v>
      </c>
      <c r="BN26" s="47">
        <v>2845</v>
      </c>
      <c r="BO26" s="55">
        <v>853.5</v>
      </c>
      <c r="BP26" s="56">
        <v>2050205</v>
      </c>
    </row>
    <row r="27" s="2" customFormat="true" ht="12.75" spans="1:68">
      <c r="A27" s="23"/>
      <c r="B27" s="21" t="s">
        <v>71</v>
      </c>
      <c r="C27" s="20">
        <f t="shared" si="39"/>
        <v>3458.5</v>
      </c>
      <c r="D27" s="22">
        <f t="shared" si="13"/>
        <v>2841.66</v>
      </c>
      <c r="E27" s="22">
        <v>616.84</v>
      </c>
      <c r="F27" s="22">
        <f t="shared" si="40"/>
        <v>1491.05</v>
      </c>
      <c r="G27" s="22">
        <f t="shared" si="41"/>
        <v>1241.3</v>
      </c>
      <c r="H27" s="22">
        <f t="shared" si="42"/>
        <v>249.75</v>
      </c>
      <c r="I27" s="33">
        <f t="shared" si="43"/>
        <v>21</v>
      </c>
      <c r="J27" s="34">
        <f t="shared" si="44"/>
        <v>16.8</v>
      </c>
      <c r="K27" s="35">
        <f>VLOOKUP(B27,'[1]附件3-本科国奖'!$A$6:$J$54,10,FALSE)</f>
        <v>21</v>
      </c>
      <c r="L27" s="34">
        <f t="shared" si="45"/>
        <v>16.8</v>
      </c>
      <c r="M27" s="33">
        <v>0</v>
      </c>
      <c r="N27" s="34">
        <f t="shared" si="46"/>
        <v>0</v>
      </c>
      <c r="O27" s="33">
        <f t="shared" si="47"/>
        <v>451</v>
      </c>
      <c r="P27" s="34">
        <f t="shared" si="48"/>
        <v>225.5</v>
      </c>
      <c r="Q27" s="33">
        <f>VLOOKUP(B27,'[1]附件7-本科国励'!$A$6:$K$54,11,FALSE)</f>
        <v>451</v>
      </c>
      <c r="R27" s="34">
        <f t="shared" si="49"/>
        <v>225.5</v>
      </c>
      <c r="S27" s="33">
        <v>0</v>
      </c>
      <c r="T27" s="34">
        <f t="shared" si="50"/>
        <v>0</v>
      </c>
      <c r="U27" s="34">
        <f t="shared" si="51"/>
        <v>1248.75</v>
      </c>
      <c r="V27" s="34">
        <f t="shared" si="52"/>
        <v>999</v>
      </c>
      <c r="W27" s="34">
        <f t="shared" si="53"/>
        <v>249.75</v>
      </c>
      <c r="X27" s="34">
        <f t="shared" si="54"/>
        <v>397.5</v>
      </c>
      <c r="Y27" s="34">
        <f t="shared" si="55"/>
        <v>318</v>
      </c>
      <c r="Z27" s="34">
        <f t="shared" si="56"/>
        <v>79.5</v>
      </c>
      <c r="AA27" s="34">
        <f t="shared" si="57"/>
        <v>397.5</v>
      </c>
      <c r="AB27" s="22">
        <f>VLOOKUP(B27,'[1]附件11-本科国助'!$A$6:$I$54,9,FALSE)</f>
        <v>318</v>
      </c>
      <c r="AC27" s="34">
        <f t="shared" si="58"/>
        <v>79.5</v>
      </c>
      <c r="AD27" s="34">
        <f t="shared" si="59"/>
        <v>0</v>
      </c>
      <c r="AE27" s="22">
        <v>0</v>
      </c>
      <c r="AF27" s="34">
        <f t="shared" si="60"/>
        <v>0</v>
      </c>
      <c r="AG27" s="22">
        <f t="shared" si="61"/>
        <v>851.25</v>
      </c>
      <c r="AH27" s="40">
        <v>681</v>
      </c>
      <c r="AI27" s="40">
        <v>170.25</v>
      </c>
      <c r="AJ27" s="41">
        <v>851.25</v>
      </c>
      <c r="AK27" s="41">
        <v>0</v>
      </c>
      <c r="AL27" s="41">
        <f t="shared" si="7"/>
        <v>80</v>
      </c>
      <c r="AM27" s="41">
        <f t="shared" si="62"/>
        <v>76</v>
      </c>
      <c r="AN27" s="41">
        <f t="shared" si="8"/>
        <v>4</v>
      </c>
      <c r="AO27" s="28"/>
      <c r="AP27" s="41"/>
      <c r="AQ27" s="41">
        <f t="shared" si="9"/>
        <v>0</v>
      </c>
      <c r="AR27" s="41"/>
      <c r="AS27" s="41">
        <v>20</v>
      </c>
      <c r="AT27" s="41">
        <v>16</v>
      </c>
      <c r="AU27" s="41">
        <v>4</v>
      </c>
      <c r="AV27" s="41">
        <f t="shared" si="11"/>
        <v>60</v>
      </c>
      <c r="AW27" s="41">
        <v>60</v>
      </c>
      <c r="AX27" s="47">
        <v>1887.45</v>
      </c>
      <c r="AY27" s="47">
        <v>1524.36</v>
      </c>
      <c r="AZ27" s="47">
        <v>363.09</v>
      </c>
      <c r="BA27" s="47">
        <v>72</v>
      </c>
      <c r="BB27" s="47">
        <v>0</v>
      </c>
      <c r="BC27" s="47">
        <v>0</v>
      </c>
      <c r="BD27" s="47">
        <v>36</v>
      </c>
      <c r="BE27" s="47">
        <v>72</v>
      </c>
      <c r="BF27" s="47">
        <v>1008.55</v>
      </c>
      <c r="BG27" s="47">
        <v>5</v>
      </c>
      <c r="BH27" s="47">
        <v>3.25</v>
      </c>
      <c r="BI27" s="47">
        <v>3351</v>
      </c>
      <c r="BJ27" s="47">
        <v>1005.3</v>
      </c>
      <c r="BK27" s="47">
        <v>806.9</v>
      </c>
      <c r="BL27" s="47">
        <v>4</v>
      </c>
      <c r="BM27" s="47">
        <v>2.6</v>
      </c>
      <c r="BN27" s="47">
        <v>2681</v>
      </c>
      <c r="BO27" s="55">
        <v>804.3</v>
      </c>
      <c r="BP27" s="56">
        <v>2050205</v>
      </c>
    </row>
    <row r="28" s="2" customFormat="true" ht="12.75" spans="1:68">
      <c r="A28" s="23"/>
      <c r="B28" s="21" t="s">
        <v>72</v>
      </c>
      <c r="C28" s="20">
        <f t="shared" si="39"/>
        <v>2955.5</v>
      </c>
      <c r="D28" s="22">
        <f t="shared" si="13"/>
        <v>2429.56</v>
      </c>
      <c r="E28" s="22">
        <v>525.94</v>
      </c>
      <c r="F28" s="22">
        <f t="shared" si="40"/>
        <v>1345.8</v>
      </c>
      <c r="G28" s="22">
        <f t="shared" si="41"/>
        <v>1123.8</v>
      </c>
      <c r="H28" s="22">
        <f t="shared" si="42"/>
        <v>222</v>
      </c>
      <c r="I28" s="33">
        <f t="shared" si="43"/>
        <v>21</v>
      </c>
      <c r="J28" s="34">
        <f t="shared" si="44"/>
        <v>16.8</v>
      </c>
      <c r="K28" s="35">
        <f>VLOOKUP(B28,'[1]附件3-本科国奖'!$A$6:$J$54,10,FALSE)</f>
        <v>21</v>
      </c>
      <c r="L28" s="34">
        <f t="shared" si="45"/>
        <v>16.8</v>
      </c>
      <c r="M28" s="33">
        <v>0</v>
      </c>
      <c r="N28" s="34">
        <f t="shared" si="46"/>
        <v>0</v>
      </c>
      <c r="O28" s="33">
        <f t="shared" si="47"/>
        <v>438</v>
      </c>
      <c r="P28" s="34">
        <f t="shared" si="48"/>
        <v>219</v>
      </c>
      <c r="Q28" s="33">
        <f>VLOOKUP(B28,'[1]附件7-本科国励'!$A$6:$K$54,11,FALSE)</f>
        <v>438</v>
      </c>
      <c r="R28" s="34">
        <f t="shared" si="49"/>
        <v>219</v>
      </c>
      <c r="S28" s="33">
        <v>0</v>
      </c>
      <c r="T28" s="34">
        <f t="shared" si="50"/>
        <v>0</v>
      </c>
      <c r="U28" s="34">
        <f t="shared" si="51"/>
        <v>1110</v>
      </c>
      <c r="V28" s="34">
        <f t="shared" si="52"/>
        <v>888</v>
      </c>
      <c r="W28" s="34">
        <f t="shared" si="53"/>
        <v>222</v>
      </c>
      <c r="X28" s="34">
        <f t="shared" si="54"/>
        <v>371.25</v>
      </c>
      <c r="Y28" s="34">
        <f t="shared" si="55"/>
        <v>297</v>
      </c>
      <c r="Z28" s="34">
        <f t="shared" si="56"/>
        <v>74.25</v>
      </c>
      <c r="AA28" s="34">
        <f t="shared" si="57"/>
        <v>371.25</v>
      </c>
      <c r="AB28" s="22">
        <f>VLOOKUP(B28,'[1]附件11-本科国助'!$A$6:$I$54,9,FALSE)</f>
        <v>297</v>
      </c>
      <c r="AC28" s="34">
        <f t="shared" si="58"/>
        <v>74.25</v>
      </c>
      <c r="AD28" s="34">
        <f t="shared" si="59"/>
        <v>0</v>
      </c>
      <c r="AE28" s="22">
        <v>0</v>
      </c>
      <c r="AF28" s="34">
        <f t="shared" si="60"/>
        <v>0</v>
      </c>
      <c r="AG28" s="22">
        <f t="shared" si="61"/>
        <v>738.75</v>
      </c>
      <c r="AH28" s="40">
        <v>591</v>
      </c>
      <c r="AI28" s="40">
        <v>147.75</v>
      </c>
      <c r="AJ28" s="41">
        <v>738.75</v>
      </c>
      <c r="AK28" s="41">
        <v>0</v>
      </c>
      <c r="AL28" s="41">
        <f t="shared" si="7"/>
        <v>50</v>
      </c>
      <c r="AM28" s="41">
        <f t="shared" si="62"/>
        <v>46</v>
      </c>
      <c r="AN28" s="41">
        <f t="shared" si="8"/>
        <v>4</v>
      </c>
      <c r="AO28" s="28"/>
      <c r="AP28" s="41"/>
      <c r="AQ28" s="41">
        <f t="shared" si="9"/>
        <v>0</v>
      </c>
      <c r="AR28" s="41"/>
      <c r="AS28" s="41">
        <v>20</v>
      </c>
      <c r="AT28" s="41">
        <v>16</v>
      </c>
      <c r="AU28" s="41">
        <v>4</v>
      </c>
      <c r="AV28" s="41">
        <f t="shared" si="11"/>
        <v>30</v>
      </c>
      <c r="AW28" s="41">
        <v>30</v>
      </c>
      <c r="AX28" s="47">
        <v>1559.7</v>
      </c>
      <c r="AY28" s="47">
        <v>1259.76</v>
      </c>
      <c r="AZ28" s="47">
        <v>299.94</v>
      </c>
      <c r="BA28" s="47">
        <v>60</v>
      </c>
      <c r="BB28" s="47">
        <v>0</v>
      </c>
      <c r="BC28" s="47">
        <v>0</v>
      </c>
      <c r="BD28" s="47">
        <v>30</v>
      </c>
      <c r="BE28" s="47">
        <v>60</v>
      </c>
      <c r="BF28" s="47">
        <v>833.1</v>
      </c>
      <c r="BG28" s="47">
        <v>0</v>
      </c>
      <c r="BH28" s="47">
        <v>0</v>
      </c>
      <c r="BI28" s="47">
        <v>2777</v>
      </c>
      <c r="BJ28" s="47">
        <v>833.1</v>
      </c>
      <c r="BK28" s="47">
        <v>666.6</v>
      </c>
      <c r="BL28" s="47">
        <v>0</v>
      </c>
      <c r="BM28" s="47">
        <v>0</v>
      </c>
      <c r="BN28" s="47">
        <v>2222</v>
      </c>
      <c r="BO28" s="55">
        <v>666.6</v>
      </c>
      <c r="BP28" s="56">
        <v>2050205</v>
      </c>
    </row>
    <row r="29" s="2" customFormat="true" ht="12.75" spans="1:68">
      <c r="A29" s="23"/>
      <c r="B29" s="21" t="s">
        <v>73</v>
      </c>
      <c r="C29" s="20">
        <f t="shared" si="39"/>
        <v>3549</v>
      </c>
      <c r="D29" s="22">
        <f t="shared" si="13"/>
        <v>2917.88</v>
      </c>
      <c r="E29" s="22">
        <v>631.12</v>
      </c>
      <c r="F29" s="22">
        <f t="shared" si="40"/>
        <v>1643.9</v>
      </c>
      <c r="G29" s="22">
        <f t="shared" si="41"/>
        <v>1369.4</v>
      </c>
      <c r="H29" s="22">
        <f t="shared" si="42"/>
        <v>274.5</v>
      </c>
      <c r="I29" s="33">
        <f t="shared" si="43"/>
        <v>23</v>
      </c>
      <c r="J29" s="34">
        <f t="shared" si="44"/>
        <v>18.4</v>
      </c>
      <c r="K29" s="35">
        <f>VLOOKUP(B29,'[1]附件3-本科国奖'!$A$6:$J$54,10,FALSE)</f>
        <v>23</v>
      </c>
      <c r="L29" s="34">
        <f t="shared" si="45"/>
        <v>18.4</v>
      </c>
      <c r="M29" s="33">
        <v>0</v>
      </c>
      <c r="N29" s="34">
        <f t="shared" si="46"/>
        <v>0</v>
      </c>
      <c r="O29" s="33">
        <f t="shared" si="47"/>
        <v>506</v>
      </c>
      <c r="P29" s="34">
        <f t="shared" si="48"/>
        <v>253</v>
      </c>
      <c r="Q29" s="33">
        <f>VLOOKUP(B29,'[1]附件7-本科国励'!$A$6:$K$54,11,FALSE)</f>
        <v>506</v>
      </c>
      <c r="R29" s="34">
        <f t="shared" si="49"/>
        <v>253</v>
      </c>
      <c r="S29" s="33">
        <v>0</v>
      </c>
      <c r="T29" s="34">
        <f t="shared" si="50"/>
        <v>0</v>
      </c>
      <c r="U29" s="34">
        <f t="shared" si="51"/>
        <v>1372.5</v>
      </c>
      <c r="V29" s="34">
        <f t="shared" si="52"/>
        <v>1098</v>
      </c>
      <c r="W29" s="34">
        <f t="shared" si="53"/>
        <v>274.5</v>
      </c>
      <c r="X29" s="34">
        <f t="shared" si="54"/>
        <v>457.5</v>
      </c>
      <c r="Y29" s="34">
        <f t="shared" si="55"/>
        <v>366</v>
      </c>
      <c r="Z29" s="34">
        <f t="shared" si="56"/>
        <v>91.5</v>
      </c>
      <c r="AA29" s="34">
        <f t="shared" si="57"/>
        <v>457.5</v>
      </c>
      <c r="AB29" s="22">
        <f>VLOOKUP(B29,'[1]附件11-本科国助'!$A$6:$I$54,9,FALSE)</f>
        <v>366</v>
      </c>
      <c r="AC29" s="34">
        <f t="shared" si="58"/>
        <v>91.5</v>
      </c>
      <c r="AD29" s="34">
        <f t="shared" si="59"/>
        <v>0</v>
      </c>
      <c r="AE29" s="22">
        <v>0</v>
      </c>
      <c r="AF29" s="34">
        <f t="shared" si="60"/>
        <v>0</v>
      </c>
      <c r="AG29" s="22">
        <f t="shared" si="61"/>
        <v>915</v>
      </c>
      <c r="AH29" s="40">
        <v>732</v>
      </c>
      <c r="AI29" s="40">
        <v>183</v>
      </c>
      <c r="AJ29" s="41">
        <v>915</v>
      </c>
      <c r="AK29" s="41">
        <v>0</v>
      </c>
      <c r="AL29" s="41">
        <f t="shared" si="7"/>
        <v>70</v>
      </c>
      <c r="AM29" s="41">
        <f t="shared" si="62"/>
        <v>66</v>
      </c>
      <c r="AN29" s="41">
        <f t="shared" si="8"/>
        <v>4</v>
      </c>
      <c r="AO29" s="28"/>
      <c r="AP29" s="41"/>
      <c r="AQ29" s="41">
        <f t="shared" si="9"/>
        <v>0</v>
      </c>
      <c r="AR29" s="41"/>
      <c r="AS29" s="41">
        <v>20</v>
      </c>
      <c r="AT29" s="41">
        <v>16</v>
      </c>
      <c r="AU29" s="41">
        <v>4</v>
      </c>
      <c r="AV29" s="41">
        <f t="shared" si="11"/>
        <v>50</v>
      </c>
      <c r="AW29" s="41">
        <v>50</v>
      </c>
      <c r="AX29" s="47">
        <v>1835.1</v>
      </c>
      <c r="AY29" s="47">
        <v>1482.48</v>
      </c>
      <c r="AZ29" s="47">
        <v>352.62</v>
      </c>
      <c r="BA29" s="47">
        <v>72</v>
      </c>
      <c r="BB29" s="47">
        <v>0</v>
      </c>
      <c r="BC29" s="47">
        <v>0</v>
      </c>
      <c r="BD29" s="47">
        <v>36</v>
      </c>
      <c r="BE29" s="47">
        <v>72</v>
      </c>
      <c r="BF29" s="47">
        <v>979.5</v>
      </c>
      <c r="BG29" s="47">
        <v>0</v>
      </c>
      <c r="BH29" s="47">
        <v>0</v>
      </c>
      <c r="BI29" s="47">
        <v>3265</v>
      </c>
      <c r="BJ29" s="47">
        <v>979.5</v>
      </c>
      <c r="BK29" s="47">
        <v>783.6</v>
      </c>
      <c r="BL29" s="47">
        <v>0</v>
      </c>
      <c r="BM29" s="47">
        <v>0</v>
      </c>
      <c r="BN29" s="47">
        <v>2612</v>
      </c>
      <c r="BO29" s="55">
        <v>783.6</v>
      </c>
      <c r="BP29" s="56">
        <v>2050205</v>
      </c>
    </row>
    <row r="30" s="2" customFormat="true" ht="12.75" spans="1:68">
      <c r="A30" s="23"/>
      <c r="B30" s="21" t="s">
        <v>74</v>
      </c>
      <c r="C30" s="20">
        <f t="shared" si="39"/>
        <v>2903.1</v>
      </c>
      <c r="D30" s="22">
        <f t="shared" si="13"/>
        <v>2408.68</v>
      </c>
      <c r="E30" s="22">
        <v>494.42</v>
      </c>
      <c r="F30" s="22">
        <f t="shared" si="40"/>
        <v>1966</v>
      </c>
      <c r="G30" s="22">
        <f t="shared" si="41"/>
        <v>1632</v>
      </c>
      <c r="H30" s="22">
        <f t="shared" si="42"/>
        <v>334</v>
      </c>
      <c r="I30" s="33">
        <f t="shared" si="43"/>
        <v>25</v>
      </c>
      <c r="J30" s="34">
        <f t="shared" si="44"/>
        <v>20</v>
      </c>
      <c r="K30" s="35">
        <f>VLOOKUP(B30,'[1]附件3-本科国奖'!$A$6:$J$54,10,FALSE)</f>
        <v>25</v>
      </c>
      <c r="L30" s="34">
        <f t="shared" si="45"/>
        <v>20</v>
      </c>
      <c r="M30" s="33">
        <v>0</v>
      </c>
      <c r="N30" s="34">
        <f t="shared" si="46"/>
        <v>0</v>
      </c>
      <c r="O30" s="33">
        <f t="shared" si="47"/>
        <v>552</v>
      </c>
      <c r="P30" s="34">
        <f t="shared" si="48"/>
        <v>276</v>
      </c>
      <c r="Q30" s="33">
        <f>VLOOKUP(B30,'[1]附件7-本科国励'!$A$6:$K$54,11,FALSE)</f>
        <v>552</v>
      </c>
      <c r="R30" s="34">
        <f t="shared" si="49"/>
        <v>276</v>
      </c>
      <c r="S30" s="33">
        <v>0</v>
      </c>
      <c r="T30" s="34">
        <f t="shared" si="50"/>
        <v>0</v>
      </c>
      <c r="U30" s="34">
        <f t="shared" si="51"/>
        <v>1670</v>
      </c>
      <c r="V30" s="34">
        <f t="shared" si="52"/>
        <v>1336</v>
      </c>
      <c r="W30" s="34">
        <f t="shared" si="53"/>
        <v>334</v>
      </c>
      <c r="X30" s="34">
        <f t="shared" si="54"/>
        <v>555</v>
      </c>
      <c r="Y30" s="34">
        <f t="shared" si="55"/>
        <v>444</v>
      </c>
      <c r="Z30" s="34">
        <f t="shared" si="56"/>
        <v>111</v>
      </c>
      <c r="AA30" s="34">
        <f t="shared" si="57"/>
        <v>555</v>
      </c>
      <c r="AB30" s="22">
        <f>VLOOKUP(B30,'[1]附件11-本科国助'!$A$6:$I$54,9,FALSE)</f>
        <v>444</v>
      </c>
      <c r="AC30" s="34">
        <f t="shared" si="58"/>
        <v>111</v>
      </c>
      <c r="AD30" s="34">
        <f t="shared" si="59"/>
        <v>0</v>
      </c>
      <c r="AE30" s="22">
        <v>0</v>
      </c>
      <c r="AF30" s="34">
        <f t="shared" si="60"/>
        <v>0</v>
      </c>
      <c r="AG30" s="22">
        <f t="shared" si="61"/>
        <v>1115</v>
      </c>
      <c r="AH30" s="40">
        <v>892</v>
      </c>
      <c r="AI30" s="40">
        <v>223</v>
      </c>
      <c r="AJ30" s="41">
        <v>1115</v>
      </c>
      <c r="AK30" s="41">
        <v>0</v>
      </c>
      <c r="AL30" s="41">
        <f t="shared" si="7"/>
        <v>185</v>
      </c>
      <c r="AM30" s="41">
        <f t="shared" si="62"/>
        <v>169</v>
      </c>
      <c r="AN30" s="41">
        <f t="shared" si="8"/>
        <v>16</v>
      </c>
      <c r="AO30" s="28"/>
      <c r="AP30" s="41"/>
      <c r="AQ30" s="41">
        <f t="shared" si="9"/>
        <v>15</v>
      </c>
      <c r="AR30" s="41">
        <v>15</v>
      </c>
      <c r="AS30" s="41">
        <v>80</v>
      </c>
      <c r="AT30" s="41">
        <v>64</v>
      </c>
      <c r="AU30" s="41">
        <v>16</v>
      </c>
      <c r="AV30" s="41">
        <f t="shared" si="11"/>
        <v>90</v>
      </c>
      <c r="AW30" s="41">
        <v>90</v>
      </c>
      <c r="AX30" s="47">
        <v>752.1</v>
      </c>
      <c r="AY30" s="47">
        <v>607.68</v>
      </c>
      <c r="AZ30" s="47">
        <v>144.42</v>
      </c>
      <c r="BA30" s="47">
        <v>30</v>
      </c>
      <c r="BB30" s="47">
        <v>0</v>
      </c>
      <c r="BC30" s="47">
        <v>0</v>
      </c>
      <c r="BD30" s="47">
        <v>15</v>
      </c>
      <c r="BE30" s="47">
        <v>30</v>
      </c>
      <c r="BF30" s="47">
        <v>401.1</v>
      </c>
      <c r="BG30" s="47">
        <v>0</v>
      </c>
      <c r="BH30" s="47">
        <v>0</v>
      </c>
      <c r="BI30" s="47">
        <v>1337</v>
      </c>
      <c r="BJ30" s="47">
        <v>401.1</v>
      </c>
      <c r="BK30" s="47">
        <v>321</v>
      </c>
      <c r="BL30" s="47">
        <v>0</v>
      </c>
      <c r="BM30" s="47">
        <v>0</v>
      </c>
      <c r="BN30" s="47">
        <v>1070</v>
      </c>
      <c r="BO30" s="55">
        <v>321</v>
      </c>
      <c r="BP30" s="56">
        <v>2050205</v>
      </c>
    </row>
    <row r="31" s="2" customFormat="true" ht="12.75" spans="1:68">
      <c r="A31" s="23"/>
      <c r="B31" s="21" t="s">
        <v>75</v>
      </c>
      <c r="C31" s="20">
        <f t="shared" si="39"/>
        <v>2754.9</v>
      </c>
      <c r="D31" s="22">
        <f t="shared" si="13"/>
        <v>2302.7</v>
      </c>
      <c r="E31" s="22">
        <v>452.2</v>
      </c>
      <c r="F31" s="22">
        <f t="shared" si="40"/>
        <v>1783.4</v>
      </c>
      <c r="G31" s="22">
        <f t="shared" si="41"/>
        <v>1480.9</v>
      </c>
      <c r="H31" s="22">
        <f t="shared" si="42"/>
        <v>302.5</v>
      </c>
      <c r="I31" s="33">
        <f t="shared" si="43"/>
        <v>23</v>
      </c>
      <c r="J31" s="34">
        <f t="shared" si="44"/>
        <v>18.4</v>
      </c>
      <c r="K31" s="35">
        <f>VLOOKUP(B31,'[1]附件3-本科国奖'!$A$6:$J$54,10,FALSE)</f>
        <v>23</v>
      </c>
      <c r="L31" s="34">
        <f t="shared" si="45"/>
        <v>18.4</v>
      </c>
      <c r="M31" s="33">
        <v>0</v>
      </c>
      <c r="N31" s="34">
        <f t="shared" si="46"/>
        <v>0</v>
      </c>
      <c r="O31" s="33">
        <f t="shared" si="47"/>
        <v>505</v>
      </c>
      <c r="P31" s="34">
        <f t="shared" si="48"/>
        <v>252.5</v>
      </c>
      <c r="Q31" s="33">
        <f>VLOOKUP(B31,'[1]附件7-本科国励'!$A$6:$K$54,11,FALSE)</f>
        <v>505</v>
      </c>
      <c r="R31" s="34">
        <f t="shared" si="49"/>
        <v>252.5</v>
      </c>
      <c r="S31" s="33">
        <v>0</v>
      </c>
      <c r="T31" s="34">
        <f t="shared" si="50"/>
        <v>0</v>
      </c>
      <c r="U31" s="34">
        <f t="shared" si="51"/>
        <v>1512.5</v>
      </c>
      <c r="V31" s="34">
        <f t="shared" si="52"/>
        <v>1210</v>
      </c>
      <c r="W31" s="34">
        <f t="shared" si="53"/>
        <v>302.5</v>
      </c>
      <c r="X31" s="34">
        <f t="shared" si="54"/>
        <v>505</v>
      </c>
      <c r="Y31" s="34">
        <f t="shared" si="55"/>
        <v>404</v>
      </c>
      <c r="Z31" s="34">
        <f t="shared" si="56"/>
        <v>101</v>
      </c>
      <c r="AA31" s="34">
        <f t="shared" si="57"/>
        <v>505</v>
      </c>
      <c r="AB31" s="22">
        <f>VLOOKUP(B31,'[1]附件11-本科国助'!$A$6:$I$54,9,FALSE)</f>
        <v>404</v>
      </c>
      <c r="AC31" s="34">
        <f t="shared" si="58"/>
        <v>101</v>
      </c>
      <c r="AD31" s="34">
        <f t="shared" si="59"/>
        <v>0</v>
      </c>
      <c r="AE31" s="22">
        <v>0</v>
      </c>
      <c r="AF31" s="34">
        <f t="shared" si="60"/>
        <v>0</v>
      </c>
      <c r="AG31" s="22">
        <f t="shared" si="61"/>
        <v>1007.5</v>
      </c>
      <c r="AH31" s="40">
        <v>806</v>
      </c>
      <c r="AI31" s="40">
        <v>201.5</v>
      </c>
      <c r="AJ31" s="41">
        <v>1007.5</v>
      </c>
      <c r="AK31" s="41">
        <v>0</v>
      </c>
      <c r="AL31" s="41">
        <f t="shared" si="7"/>
        <v>255</v>
      </c>
      <c r="AM31" s="41">
        <f t="shared" si="62"/>
        <v>243</v>
      </c>
      <c r="AN31" s="41">
        <f t="shared" si="8"/>
        <v>12</v>
      </c>
      <c r="AO31" s="28"/>
      <c r="AP31" s="41"/>
      <c r="AQ31" s="41">
        <f t="shared" si="9"/>
        <v>15</v>
      </c>
      <c r="AR31" s="41">
        <v>15</v>
      </c>
      <c r="AS31" s="41">
        <v>60</v>
      </c>
      <c r="AT31" s="41">
        <v>48</v>
      </c>
      <c r="AU31" s="41">
        <v>12</v>
      </c>
      <c r="AV31" s="41">
        <f t="shared" si="11"/>
        <v>180</v>
      </c>
      <c r="AW31" s="41">
        <v>180</v>
      </c>
      <c r="AX31" s="47">
        <v>716.5</v>
      </c>
      <c r="AY31" s="47">
        <v>578.8</v>
      </c>
      <c r="AZ31" s="47">
        <v>137.7</v>
      </c>
      <c r="BA31" s="47">
        <v>28</v>
      </c>
      <c r="BB31" s="47">
        <v>0</v>
      </c>
      <c r="BC31" s="47">
        <v>0</v>
      </c>
      <c r="BD31" s="47">
        <v>14</v>
      </c>
      <c r="BE31" s="47">
        <v>28</v>
      </c>
      <c r="BF31" s="47">
        <v>382.5</v>
      </c>
      <c r="BG31" s="47">
        <v>0</v>
      </c>
      <c r="BH31" s="47">
        <v>0</v>
      </c>
      <c r="BI31" s="47">
        <v>1275</v>
      </c>
      <c r="BJ31" s="47">
        <v>382.5</v>
      </c>
      <c r="BK31" s="47">
        <v>306</v>
      </c>
      <c r="BL31" s="47">
        <v>0</v>
      </c>
      <c r="BM31" s="47">
        <v>0</v>
      </c>
      <c r="BN31" s="47">
        <v>1020</v>
      </c>
      <c r="BO31" s="55">
        <v>306</v>
      </c>
      <c r="BP31" s="56">
        <v>2050205</v>
      </c>
    </row>
    <row r="32" s="2" customFormat="true" ht="12.75" spans="1:68">
      <c r="A32" s="23"/>
      <c r="B32" s="21" t="s">
        <v>76</v>
      </c>
      <c r="C32" s="20">
        <f t="shared" si="39"/>
        <v>1808.46</v>
      </c>
      <c r="D32" s="22">
        <f t="shared" si="13"/>
        <v>1512.83</v>
      </c>
      <c r="E32" s="22">
        <v>295.63</v>
      </c>
      <c r="F32" s="22">
        <f t="shared" si="40"/>
        <v>1655.4625</v>
      </c>
      <c r="G32" s="22">
        <f t="shared" si="41"/>
        <v>1365.83</v>
      </c>
      <c r="H32" s="22">
        <f t="shared" si="42"/>
        <v>289.6325</v>
      </c>
      <c r="I32" s="33">
        <f t="shared" si="43"/>
        <v>16</v>
      </c>
      <c r="J32" s="34">
        <f t="shared" si="44"/>
        <v>12.8</v>
      </c>
      <c r="K32" s="35">
        <f>VLOOKUP(B32,'[1]附件3-本科国奖'!$A$6:$J$54,10,FALSE)</f>
        <v>16</v>
      </c>
      <c r="L32" s="34">
        <f t="shared" si="45"/>
        <v>12.8</v>
      </c>
      <c r="M32" s="33">
        <v>0</v>
      </c>
      <c r="N32" s="34">
        <f t="shared" si="46"/>
        <v>0</v>
      </c>
      <c r="O32" s="33">
        <f t="shared" si="47"/>
        <v>389</v>
      </c>
      <c r="P32" s="34">
        <f t="shared" si="48"/>
        <v>194.5</v>
      </c>
      <c r="Q32" s="33">
        <f>VLOOKUP(B32,'[1]附件7-本科国励'!$A$6:$K$54,11,FALSE)</f>
        <v>389</v>
      </c>
      <c r="R32" s="34">
        <f t="shared" si="49"/>
        <v>194.5</v>
      </c>
      <c r="S32" s="33">
        <v>0</v>
      </c>
      <c r="T32" s="34">
        <f t="shared" si="50"/>
        <v>0</v>
      </c>
      <c r="U32" s="34">
        <f t="shared" si="51"/>
        <v>1448.1625</v>
      </c>
      <c r="V32" s="34">
        <f t="shared" si="52"/>
        <v>1158.53</v>
      </c>
      <c r="W32" s="34">
        <f t="shared" si="53"/>
        <v>289.6325</v>
      </c>
      <c r="X32" s="34">
        <f t="shared" si="54"/>
        <v>498.1625</v>
      </c>
      <c r="Y32" s="34">
        <f t="shared" si="55"/>
        <v>398.53</v>
      </c>
      <c r="Z32" s="34">
        <f t="shared" si="56"/>
        <v>99.6325</v>
      </c>
      <c r="AA32" s="34">
        <f t="shared" si="57"/>
        <v>455</v>
      </c>
      <c r="AB32" s="22">
        <f>VLOOKUP(B32,'[1]附件11-本科国助'!$A$6:$I$54,9,FALSE)</f>
        <v>364</v>
      </c>
      <c r="AC32" s="34">
        <f t="shared" si="58"/>
        <v>91</v>
      </c>
      <c r="AD32" s="34">
        <f t="shared" si="59"/>
        <v>43.1625</v>
      </c>
      <c r="AE32" s="22">
        <f>VLOOKUP(B32,'[1]附件13-专科国助'!$A$6:$I$61,9,FALSE)</f>
        <v>34.53</v>
      </c>
      <c r="AF32" s="34">
        <f t="shared" si="60"/>
        <v>8.6325</v>
      </c>
      <c r="AG32" s="22">
        <f t="shared" si="61"/>
        <v>950</v>
      </c>
      <c r="AH32" s="40">
        <v>760</v>
      </c>
      <c r="AI32" s="40">
        <v>190</v>
      </c>
      <c r="AJ32" s="41">
        <v>910</v>
      </c>
      <c r="AK32" s="41">
        <v>40</v>
      </c>
      <c r="AL32" s="41">
        <f t="shared" si="7"/>
        <v>153</v>
      </c>
      <c r="AM32" s="41">
        <f t="shared" si="62"/>
        <v>147</v>
      </c>
      <c r="AN32" s="41">
        <f t="shared" si="8"/>
        <v>6</v>
      </c>
      <c r="AO32" s="28"/>
      <c r="AP32" s="41"/>
      <c r="AQ32" s="41">
        <f t="shared" si="9"/>
        <v>13</v>
      </c>
      <c r="AR32" s="41">
        <v>13</v>
      </c>
      <c r="AS32" s="41">
        <v>30</v>
      </c>
      <c r="AT32" s="41">
        <v>24</v>
      </c>
      <c r="AU32" s="41">
        <v>6</v>
      </c>
      <c r="AV32" s="41">
        <f t="shared" si="11"/>
        <v>110</v>
      </c>
      <c r="AW32" s="41">
        <v>110</v>
      </c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55"/>
      <c r="BP32" s="56">
        <v>2050205</v>
      </c>
    </row>
    <row r="33" s="2" customFormat="true" ht="12.75" spans="1:68">
      <c r="A33" s="23"/>
      <c r="B33" s="21" t="s">
        <v>77</v>
      </c>
      <c r="C33" s="20">
        <f t="shared" si="39"/>
        <v>2105.85</v>
      </c>
      <c r="D33" s="22">
        <f t="shared" si="13"/>
        <v>1775.1</v>
      </c>
      <c r="E33" s="22">
        <v>330.75</v>
      </c>
      <c r="F33" s="22">
        <f t="shared" si="40"/>
        <v>1820.85</v>
      </c>
      <c r="G33" s="22">
        <f t="shared" si="41"/>
        <v>1503.1</v>
      </c>
      <c r="H33" s="22">
        <f t="shared" si="42"/>
        <v>317.75</v>
      </c>
      <c r="I33" s="33">
        <f t="shared" si="43"/>
        <v>17</v>
      </c>
      <c r="J33" s="34">
        <f t="shared" si="44"/>
        <v>13.6</v>
      </c>
      <c r="K33" s="35">
        <f>VLOOKUP(B33,'[1]附件3-本科国奖'!$A$6:$J$54,10,FALSE)</f>
        <v>17</v>
      </c>
      <c r="L33" s="34">
        <f t="shared" si="45"/>
        <v>13.6</v>
      </c>
      <c r="M33" s="33">
        <v>0</v>
      </c>
      <c r="N33" s="34">
        <f t="shared" si="46"/>
        <v>0</v>
      </c>
      <c r="O33" s="33">
        <f t="shared" si="47"/>
        <v>437</v>
      </c>
      <c r="P33" s="34">
        <f t="shared" si="48"/>
        <v>218.5</v>
      </c>
      <c r="Q33" s="33">
        <f>VLOOKUP(B33,'[1]附件7-本科国励'!$A$6:$K$54,11,FALSE)</f>
        <v>437</v>
      </c>
      <c r="R33" s="34">
        <f t="shared" si="49"/>
        <v>218.5</v>
      </c>
      <c r="S33" s="33">
        <v>0</v>
      </c>
      <c r="T33" s="34">
        <f t="shared" si="50"/>
        <v>0</v>
      </c>
      <c r="U33" s="34">
        <f t="shared" si="51"/>
        <v>1588.75</v>
      </c>
      <c r="V33" s="34">
        <f t="shared" si="52"/>
        <v>1271</v>
      </c>
      <c r="W33" s="34">
        <f t="shared" si="53"/>
        <v>317.75</v>
      </c>
      <c r="X33" s="34">
        <f t="shared" si="54"/>
        <v>528.75</v>
      </c>
      <c r="Y33" s="34">
        <f t="shared" si="55"/>
        <v>423</v>
      </c>
      <c r="Z33" s="34">
        <f t="shared" si="56"/>
        <v>105.75</v>
      </c>
      <c r="AA33" s="34">
        <f t="shared" si="57"/>
        <v>528.75</v>
      </c>
      <c r="AB33" s="22">
        <f>VLOOKUP(B33,'[1]附件11-本科国助'!$A$6:$I$54,9,FALSE)</f>
        <v>423</v>
      </c>
      <c r="AC33" s="34">
        <f t="shared" si="58"/>
        <v>105.75</v>
      </c>
      <c r="AD33" s="34">
        <f t="shared" si="59"/>
        <v>0</v>
      </c>
      <c r="AE33" s="22">
        <v>0</v>
      </c>
      <c r="AF33" s="34">
        <f t="shared" si="60"/>
        <v>0</v>
      </c>
      <c r="AG33" s="22">
        <f t="shared" si="61"/>
        <v>1060</v>
      </c>
      <c r="AH33" s="40">
        <v>848</v>
      </c>
      <c r="AI33" s="40">
        <v>212</v>
      </c>
      <c r="AJ33" s="41">
        <v>1060</v>
      </c>
      <c r="AK33" s="41">
        <v>0</v>
      </c>
      <c r="AL33" s="41">
        <f t="shared" si="7"/>
        <v>285</v>
      </c>
      <c r="AM33" s="41">
        <f t="shared" si="62"/>
        <v>272</v>
      </c>
      <c r="AN33" s="41">
        <f t="shared" si="8"/>
        <v>13</v>
      </c>
      <c r="AO33" s="28"/>
      <c r="AP33" s="41"/>
      <c r="AQ33" s="41">
        <f t="shared" si="9"/>
        <v>0</v>
      </c>
      <c r="AR33" s="41"/>
      <c r="AS33" s="41">
        <v>65</v>
      </c>
      <c r="AT33" s="41">
        <v>52</v>
      </c>
      <c r="AU33" s="41">
        <v>13</v>
      </c>
      <c r="AV33" s="41">
        <f t="shared" si="11"/>
        <v>220</v>
      </c>
      <c r="AW33" s="41">
        <v>220</v>
      </c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55"/>
      <c r="BP33" s="56">
        <v>2050205</v>
      </c>
    </row>
    <row r="34" s="2" customFormat="true" ht="12.75" spans="1:68">
      <c r="A34" s="23"/>
      <c r="B34" s="21" t="s">
        <v>78</v>
      </c>
      <c r="C34" s="20">
        <f t="shared" si="39"/>
        <v>3271.35</v>
      </c>
      <c r="D34" s="22">
        <f t="shared" si="13"/>
        <v>2686.14</v>
      </c>
      <c r="E34" s="22">
        <v>585.21</v>
      </c>
      <c r="F34" s="22">
        <f t="shared" si="40"/>
        <v>1336.55</v>
      </c>
      <c r="G34" s="22">
        <f t="shared" si="41"/>
        <v>1116.3</v>
      </c>
      <c r="H34" s="22">
        <f t="shared" si="42"/>
        <v>220.25</v>
      </c>
      <c r="I34" s="33">
        <f t="shared" si="43"/>
        <v>21</v>
      </c>
      <c r="J34" s="34">
        <f t="shared" si="44"/>
        <v>16.8</v>
      </c>
      <c r="K34" s="35">
        <f>VLOOKUP(B34,'[1]附件3-本科国奖'!$A$6:$J$54,10,FALSE)</f>
        <v>21</v>
      </c>
      <c r="L34" s="34">
        <f t="shared" si="45"/>
        <v>16.8</v>
      </c>
      <c r="M34" s="33">
        <v>0</v>
      </c>
      <c r="N34" s="34">
        <f t="shared" si="46"/>
        <v>0</v>
      </c>
      <c r="O34" s="33">
        <f t="shared" si="47"/>
        <v>437</v>
      </c>
      <c r="P34" s="34">
        <f t="shared" si="48"/>
        <v>218.5</v>
      </c>
      <c r="Q34" s="33">
        <f>VLOOKUP(B34,'[1]附件7-本科国励'!$A$6:$K$54,11,FALSE)</f>
        <v>437</v>
      </c>
      <c r="R34" s="34">
        <f t="shared" si="49"/>
        <v>218.5</v>
      </c>
      <c r="S34" s="33">
        <v>0</v>
      </c>
      <c r="T34" s="34">
        <f t="shared" si="50"/>
        <v>0</v>
      </c>
      <c r="U34" s="34">
        <f t="shared" si="51"/>
        <v>1101.25</v>
      </c>
      <c r="V34" s="34">
        <f t="shared" si="52"/>
        <v>881</v>
      </c>
      <c r="W34" s="34">
        <f t="shared" si="53"/>
        <v>220.25</v>
      </c>
      <c r="X34" s="34">
        <f t="shared" si="54"/>
        <v>390</v>
      </c>
      <c r="Y34" s="34">
        <f t="shared" si="55"/>
        <v>312</v>
      </c>
      <c r="Z34" s="34">
        <f t="shared" si="56"/>
        <v>78</v>
      </c>
      <c r="AA34" s="34">
        <f t="shared" si="57"/>
        <v>390</v>
      </c>
      <c r="AB34" s="22">
        <f>VLOOKUP(B34,'[1]附件11-本科国助'!$A$6:$I$54,9,FALSE)</f>
        <v>312</v>
      </c>
      <c r="AC34" s="34">
        <f t="shared" si="58"/>
        <v>78</v>
      </c>
      <c r="AD34" s="34">
        <f t="shared" si="59"/>
        <v>0</v>
      </c>
      <c r="AE34" s="22">
        <v>0</v>
      </c>
      <c r="AF34" s="34">
        <f t="shared" si="60"/>
        <v>0</v>
      </c>
      <c r="AG34" s="22">
        <f t="shared" si="61"/>
        <v>711.25</v>
      </c>
      <c r="AH34" s="40">
        <v>569</v>
      </c>
      <c r="AI34" s="40">
        <v>142.25</v>
      </c>
      <c r="AJ34" s="41">
        <v>711.25</v>
      </c>
      <c r="AK34" s="41">
        <v>0</v>
      </c>
      <c r="AL34" s="41">
        <f t="shared" si="7"/>
        <v>50</v>
      </c>
      <c r="AM34" s="41">
        <f t="shared" si="62"/>
        <v>48</v>
      </c>
      <c r="AN34" s="41">
        <f t="shared" si="8"/>
        <v>2</v>
      </c>
      <c r="AO34" s="28"/>
      <c r="AP34" s="41"/>
      <c r="AQ34" s="41">
        <f t="shared" si="9"/>
        <v>0</v>
      </c>
      <c r="AR34" s="41"/>
      <c r="AS34" s="41">
        <v>10</v>
      </c>
      <c r="AT34" s="41">
        <v>8</v>
      </c>
      <c r="AU34" s="41">
        <v>2</v>
      </c>
      <c r="AV34" s="41">
        <f t="shared" si="11"/>
        <v>40</v>
      </c>
      <c r="AW34" s="41">
        <v>40</v>
      </c>
      <c r="AX34" s="47">
        <v>1884.8</v>
      </c>
      <c r="AY34" s="47">
        <v>1521.84</v>
      </c>
      <c r="AZ34" s="47">
        <v>362.96</v>
      </c>
      <c r="BA34" s="47">
        <v>70</v>
      </c>
      <c r="BB34" s="47">
        <v>2</v>
      </c>
      <c r="BC34" s="47">
        <v>6</v>
      </c>
      <c r="BD34" s="47">
        <v>32</v>
      </c>
      <c r="BE34" s="47">
        <v>64</v>
      </c>
      <c r="BF34" s="47">
        <v>1004.25</v>
      </c>
      <c r="BG34" s="47">
        <v>135</v>
      </c>
      <c r="BH34" s="47">
        <v>87.75</v>
      </c>
      <c r="BI34" s="47">
        <v>3055</v>
      </c>
      <c r="BJ34" s="47">
        <v>916.5</v>
      </c>
      <c r="BK34" s="47">
        <v>810.55</v>
      </c>
      <c r="BL34" s="47">
        <v>119</v>
      </c>
      <c r="BM34" s="47">
        <v>77.35</v>
      </c>
      <c r="BN34" s="47">
        <v>2444</v>
      </c>
      <c r="BO34" s="55">
        <v>733.2</v>
      </c>
      <c r="BP34" s="56">
        <v>2050205</v>
      </c>
    </row>
    <row r="35" s="2" customFormat="true" ht="12.75" spans="1:68">
      <c r="A35" s="23"/>
      <c r="B35" s="21" t="s">
        <v>79</v>
      </c>
      <c r="C35" s="20">
        <f t="shared" si="39"/>
        <v>3618.3</v>
      </c>
      <c r="D35" s="22">
        <f t="shared" si="13"/>
        <v>2964.88</v>
      </c>
      <c r="E35" s="22">
        <v>653.42</v>
      </c>
      <c r="F35" s="22">
        <f t="shared" si="40"/>
        <v>1174.2</v>
      </c>
      <c r="G35" s="22">
        <f t="shared" si="41"/>
        <v>981.2</v>
      </c>
      <c r="H35" s="22">
        <f t="shared" si="42"/>
        <v>193</v>
      </c>
      <c r="I35" s="33">
        <f t="shared" si="43"/>
        <v>19</v>
      </c>
      <c r="J35" s="34">
        <f t="shared" si="44"/>
        <v>15.2</v>
      </c>
      <c r="K35" s="35">
        <f>VLOOKUP(B35,'[1]附件3-本科国奖'!$A$6:$J$54,10,FALSE)</f>
        <v>19</v>
      </c>
      <c r="L35" s="34">
        <f t="shared" si="45"/>
        <v>15.2</v>
      </c>
      <c r="M35" s="33">
        <v>0</v>
      </c>
      <c r="N35" s="34">
        <f t="shared" si="46"/>
        <v>0</v>
      </c>
      <c r="O35" s="33">
        <f t="shared" si="47"/>
        <v>388</v>
      </c>
      <c r="P35" s="34">
        <f t="shared" si="48"/>
        <v>194</v>
      </c>
      <c r="Q35" s="33">
        <f>VLOOKUP(B35,'[1]附件7-本科国励'!$A$6:$K$54,11,FALSE)</f>
        <v>388</v>
      </c>
      <c r="R35" s="34">
        <f t="shared" si="49"/>
        <v>194</v>
      </c>
      <c r="S35" s="33">
        <v>0</v>
      </c>
      <c r="T35" s="34">
        <f t="shared" si="50"/>
        <v>0</v>
      </c>
      <c r="U35" s="34">
        <f t="shared" si="51"/>
        <v>965</v>
      </c>
      <c r="V35" s="34">
        <f t="shared" si="52"/>
        <v>772</v>
      </c>
      <c r="W35" s="34">
        <f t="shared" si="53"/>
        <v>193</v>
      </c>
      <c r="X35" s="34">
        <f t="shared" si="54"/>
        <v>302.5</v>
      </c>
      <c r="Y35" s="34">
        <f t="shared" si="55"/>
        <v>242</v>
      </c>
      <c r="Z35" s="34">
        <f t="shared" si="56"/>
        <v>60.5</v>
      </c>
      <c r="AA35" s="34">
        <f t="shared" si="57"/>
        <v>302.5</v>
      </c>
      <c r="AB35" s="22">
        <f>VLOOKUP(B35,'[1]附件11-本科国助'!$A$6:$I$54,9,FALSE)</f>
        <v>242</v>
      </c>
      <c r="AC35" s="34">
        <f t="shared" si="58"/>
        <v>60.5</v>
      </c>
      <c r="AD35" s="34">
        <f t="shared" si="59"/>
        <v>0</v>
      </c>
      <c r="AE35" s="22">
        <v>0</v>
      </c>
      <c r="AF35" s="34">
        <f t="shared" si="60"/>
        <v>0</v>
      </c>
      <c r="AG35" s="22">
        <f t="shared" si="61"/>
        <v>662.5</v>
      </c>
      <c r="AH35" s="40">
        <v>530</v>
      </c>
      <c r="AI35" s="40">
        <v>132.5</v>
      </c>
      <c r="AJ35" s="41">
        <v>662.5</v>
      </c>
      <c r="AK35" s="41">
        <v>0</v>
      </c>
      <c r="AL35" s="41">
        <f t="shared" si="7"/>
        <v>80</v>
      </c>
      <c r="AM35" s="41">
        <f t="shared" si="62"/>
        <v>76</v>
      </c>
      <c r="AN35" s="41">
        <f t="shared" si="8"/>
        <v>4</v>
      </c>
      <c r="AO35" s="28"/>
      <c r="AP35" s="41"/>
      <c r="AQ35" s="41">
        <f t="shared" si="9"/>
        <v>0</v>
      </c>
      <c r="AR35" s="41"/>
      <c r="AS35" s="41">
        <v>20</v>
      </c>
      <c r="AT35" s="41">
        <v>16</v>
      </c>
      <c r="AU35" s="41">
        <v>4</v>
      </c>
      <c r="AV35" s="41">
        <f t="shared" si="11"/>
        <v>60</v>
      </c>
      <c r="AW35" s="41">
        <v>60</v>
      </c>
      <c r="AX35" s="47">
        <v>2364.1</v>
      </c>
      <c r="AY35" s="47">
        <v>1907.68</v>
      </c>
      <c r="AZ35" s="47">
        <v>456.42</v>
      </c>
      <c r="BA35" s="47">
        <v>82</v>
      </c>
      <c r="BB35" s="47">
        <v>2</v>
      </c>
      <c r="BC35" s="47">
        <v>6</v>
      </c>
      <c r="BD35" s="47">
        <v>38</v>
      </c>
      <c r="BE35" s="47">
        <v>76</v>
      </c>
      <c r="BF35" s="47">
        <v>1264.15</v>
      </c>
      <c r="BG35" s="47">
        <v>131</v>
      </c>
      <c r="BH35" s="47">
        <v>85.15</v>
      </c>
      <c r="BI35" s="47">
        <v>3930</v>
      </c>
      <c r="BJ35" s="47">
        <v>1179</v>
      </c>
      <c r="BK35" s="47">
        <v>1017.95</v>
      </c>
      <c r="BL35" s="47">
        <v>115</v>
      </c>
      <c r="BM35" s="47">
        <v>74.75</v>
      </c>
      <c r="BN35" s="47">
        <v>3144</v>
      </c>
      <c r="BO35" s="55">
        <v>943.2</v>
      </c>
      <c r="BP35" s="56">
        <v>2050205</v>
      </c>
    </row>
    <row r="36" s="2" customFormat="true" ht="12.75" spans="1:68">
      <c r="A36" s="23"/>
      <c r="B36" s="21" t="s">
        <v>80</v>
      </c>
      <c r="C36" s="20">
        <f t="shared" si="39"/>
        <v>1014.45</v>
      </c>
      <c r="D36" s="22">
        <f t="shared" si="13"/>
        <v>842.98</v>
      </c>
      <c r="E36" s="22">
        <v>171.47</v>
      </c>
      <c r="F36" s="22">
        <f t="shared" si="40"/>
        <v>446.35</v>
      </c>
      <c r="G36" s="22">
        <f t="shared" si="41"/>
        <v>382.1</v>
      </c>
      <c r="H36" s="22">
        <f t="shared" si="42"/>
        <v>64.25</v>
      </c>
      <c r="I36" s="33">
        <f t="shared" si="43"/>
        <v>12</v>
      </c>
      <c r="J36" s="34">
        <f t="shared" si="44"/>
        <v>9.6</v>
      </c>
      <c r="K36" s="35">
        <f>VLOOKUP(B36,'[1]附件3-本科国奖'!$A$6:$J$54,10,FALSE)</f>
        <v>12</v>
      </c>
      <c r="L36" s="34">
        <f t="shared" si="45"/>
        <v>9.6</v>
      </c>
      <c r="M36" s="33">
        <v>0</v>
      </c>
      <c r="N36" s="34">
        <f t="shared" si="46"/>
        <v>0</v>
      </c>
      <c r="O36" s="33">
        <f t="shared" si="47"/>
        <v>231</v>
      </c>
      <c r="P36" s="34">
        <f t="shared" si="48"/>
        <v>115.5</v>
      </c>
      <c r="Q36" s="33">
        <f>VLOOKUP(B36,'[1]附件7-本科国励'!$A$6:$K$54,11,FALSE)</f>
        <v>231</v>
      </c>
      <c r="R36" s="34">
        <f t="shared" si="49"/>
        <v>115.5</v>
      </c>
      <c r="S36" s="33">
        <v>0</v>
      </c>
      <c r="T36" s="34">
        <f t="shared" si="50"/>
        <v>0</v>
      </c>
      <c r="U36" s="34">
        <f t="shared" si="51"/>
        <v>321.25</v>
      </c>
      <c r="V36" s="34">
        <f t="shared" si="52"/>
        <v>257</v>
      </c>
      <c r="W36" s="34">
        <f t="shared" si="53"/>
        <v>64.25</v>
      </c>
      <c r="X36" s="34">
        <f t="shared" si="54"/>
        <v>110</v>
      </c>
      <c r="Y36" s="34">
        <f t="shared" si="55"/>
        <v>88</v>
      </c>
      <c r="Z36" s="34">
        <f t="shared" si="56"/>
        <v>22</v>
      </c>
      <c r="AA36" s="34">
        <f t="shared" si="57"/>
        <v>110</v>
      </c>
      <c r="AB36" s="22">
        <f>VLOOKUP(B36,'[1]附件11-本科国助'!$A$6:$I$54,9,FALSE)</f>
        <v>88</v>
      </c>
      <c r="AC36" s="34">
        <f t="shared" si="58"/>
        <v>22</v>
      </c>
      <c r="AD36" s="34">
        <f t="shared" si="59"/>
        <v>0</v>
      </c>
      <c r="AE36" s="22">
        <v>0</v>
      </c>
      <c r="AF36" s="34">
        <f t="shared" si="60"/>
        <v>0</v>
      </c>
      <c r="AG36" s="22">
        <f t="shared" si="61"/>
        <v>211.25</v>
      </c>
      <c r="AH36" s="40">
        <v>169</v>
      </c>
      <c r="AI36" s="40">
        <v>42.25</v>
      </c>
      <c r="AJ36" s="41">
        <v>211.25</v>
      </c>
      <c r="AK36" s="41">
        <v>0</v>
      </c>
      <c r="AL36" s="41">
        <f t="shared" si="7"/>
        <v>10</v>
      </c>
      <c r="AM36" s="41">
        <f t="shared" si="62"/>
        <v>10</v>
      </c>
      <c r="AN36" s="41">
        <f t="shared" si="8"/>
        <v>0</v>
      </c>
      <c r="AO36" s="28"/>
      <c r="AP36" s="41"/>
      <c r="AQ36" s="41">
        <f t="shared" si="9"/>
        <v>0</v>
      </c>
      <c r="AR36" s="41"/>
      <c r="AS36" s="41">
        <v>0</v>
      </c>
      <c r="AT36" s="41">
        <v>0</v>
      </c>
      <c r="AU36" s="41">
        <v>0</v>
      </c>
      <c r="AV36" s="41">
        <f t="shared" si="11"/>
        <v>10</v>
      </c>
      <c r="AW36" s="41">
        <v>10</v>
      </c>
      <c r="AX36" s="47">
        <v>558.1</v>
      </c>
      <c r="AY36" s="47">
        <v>450.88</v>
      </c>
      <c r="AZ36" s="47">
        <v>107.22</v>
      </c>
      <c r="BA36" s="47">
        <v>22</v>
      </c>
      <c r="BB36" s="47">
        <v>0</v>
      </c>
      <c r="BC36" s="47">
        <v>0</v>
      </c>
      <c r="BD36" s="47">
        <v>11</v>
      </c>
      <c r="BE36" s="47">
        <v>22</v>
      </c>
      <c r="BF36" s="47">
        <v>297.9</v>
      </c>
      <c r="BG36" s="47">
        <v>0</v>
      </c>
      <c r="BH36" s="47">
        <v>0</v>
      </c>
      <c r="BI36" s="47">
        <v>993</v>
      </c>
      <c r="BJ36" s="47">
        <v>297.9</v>
      </c>
      <c r="BK36" s="47">
        <v>238.2</v>
      </c>
      <c r="BL36" s="47">
        <v>0</v>
      </c>
      <c r="BM36" s="47">
        <v>0</v>
      </c>
      <c r="BN36" s="47">
        <v>794</v>
      </c>
      <c r="BO36" s="55">
        <v>238.2</v>
      </c>
      <c r="BP36" s="56">
        <v>2050205</v>
      </c>
    </row>
    <row r="37" s="2" customFormat="true" ht="12.75" spans="1:68">
      <c r="A37" s="23"/>
      <c r="B37" s="21" t="s">
        <v>81</v>
      </c>
      <c r="C37" s="20">
        <f t="shared" si="39"/>
        <v>1451.84</v>
      </c>
      <c r="D37" s="22">
        <f t="shared" si="13"/>
        <v>1209.91</v>
      </c>
      <c r="E37" s="22">
        <v>241.93</v>
      </c>
      <c r="F37" s="22">
        <f t="shared" si="40"/>
        <v>638.3875</v>
      </c>
      <c r="G37" s="22">
        <f t="shared" si="41"/>
        <v>548.55</v>
      </c>
      <c r="H37" s="22">
        <f t="shared" si="42"/>
        <v>89.8375</v>
      </c>
      <c r="I37" s="33">
        <f t="shared" si="43"/>
        <v>19</v>
      </c>
      <c r="J37" s="34">
        <f t="shared" si="44"/>
        <v>15.2</v>
      </c>
      <c r="K37" s="35">
        <f>VLOOKUP(B37,'[1]附件3-本科国奖'!$A$6:$J$54,10,FALSE)</f>
        <v>19</v>
      </c>
      <c r="L37" s="34">
        <f t="shared" si="45"/>
        <v>15.2</v>
      </c>
      <c r="M37" s="33">
        <v>0</v>
      </c>
      <c r="N37" s="34">
        <f t="shared" si="46"/>
        <v>0</v>
      </c>
      <c r="O37" s="33">
        <f t="shared" si="47"/>
        <v>348</v>
      </c>
      <c r="P37" s="34">
        <f t="shared" si="48"/>
        <v>174</v>
      </c>
      <c r="Q37" s="33">
        <f>VLOOKUP(B37,'[1]附件7-本科国励'!$A$6:$K$54,11,FALSE)</f>
        <v>348</v>
      </c>
      <c r="R37" s="34">
        <f t="shared" si="49"/>
        <v>174</v>
      </c>
      <c r="S37" s="33">
        <v>0</v>
      </c>
      <c r="T37" s="34">
        <f t="shared" si="50"/>
        <v>0</v>
      </c>
      <c r="U37" s="34">
        <f t="shared" si="51"/>
        <v>449.1875</v>
      </c>
      <c r="V37" s="34">
        <f t="shared" si="52"/>
        <v>359.35</v>
      </c>
      <c r="W37" s="34">
        <f t="shared" si="53"/>
        <v>89.8375</v>
      </c>
      <c r="X37" s="34">
        <f t="shared" si="54"/>
        <v>155</v>
      </c>
      <c r="Y37" s="34">
        <f t="shared" si="55"/>
        <v>124</v>
      </c>
      <c r="Z37" s="34">
        <f t="shared" si="56"/>
        <v>31</v>
      </c>
      <c r="AA37" s="34">
        <f t="shared" si="57"/>
        <v>155</v>
      </c>
      <c r="AB37" s="22">
        <f>VLOOKUP(B37,'[1]附件11-本科国助'!$A$6:$I$54,9,FALSE)</f>
        <v>124</v>
      </c>
      <c r="AC37" s="34">
        <f t="shared" si="58"/>
        <v>31</v>
      </c>
      <c r="AD37" s="34">
        <f t="shared" si="59"/>
        <v>0</v>
      </c>
      <c r="AE37" s="22">
        <v>0</v>
      </c>
      <c r="AF37" s="34">
        <f t="shared" si="60"/>
        <v>0</v>
      </c>
      <c r="AG37" s="22">
        <f t="shared" si="61"/>
        <v>294.1875</v>
      </c>
      <c r="AH37" s="40">
        <v>235.35</v>
      </c>
      <c r="AI37" s="40">
        <v>58.8375</v>
      </c>
      <c r="AJ37" s="41">
        <v>294.1875</v>
      </c>
      <c r="AK37" s="41">
        <v>0</v>
      </c>
      <c r="AL37" s="41">
        <f t="shared" si="7"/>
        <v>25</v>
      </c>
      <c r="AM37" s="41">
        <f t="shared" si="62"/>
        <v>24</v>
      </c>
      <c r="AN37" s="41">
        <f t="shared" si="8"/>
        <v>1</v>
      </c>
      <c r="AO37" s="28"/>
      <c r="AP37" s="41"/>
      <c r="AQ37" s="41">
        <f t="shared" si="9"/>
        <v>0</v>
      </c>
      <c r="AR37" s="41"/>
      <c r="AS37" s="41">
        <v>5</v>
      </c>
      <c r="AT37" s="41">
        <v>4</v>
      </c>
      <c r="AU37" s="41">
        <v>1</v>
      </c>
      <c r="AV37" s="41">
        <f t="shared" si="11"/>
        <v>20</v>
      </c>
      <c r="AW37" s="41">
        <v>20</v>
      </c>
      <c r="AX37" s="47">
        <v>788.45</v>
      </c>
      <c r="AY37" s="47">
        <v>637.36</v>
      </c>
      <c r="AZ37" s="47">
        <v>151.09</v>
      </c>
      <c r="BA37" s="47">
        <v>33</v>
      </c>
      <c r="BB37" s="47">
        <v>3</v>
      </c>
      <c r="BC37" s="47">
        <v>9</v>
      </c>
      <c r="BD37" s="47">
        <v>12</v>
      </c>
      <c r="BE37" s="47">
        <v>24</v>
      </c>
      <c r="BF37" s="47">
        <v>415.65</v>
      </c>
      <c r="BG37" s="47">
        <v>141</v>
      </c>
      <c r="BH37" s="47">
        <v>91.65</v>
      </c>
      <c r="BI37" s="47">
        <v>1080</v>
      </c>
      <c r="BJ37" s="47">
        <v>324</v>
      </c>
      <c r="BK37" s="47">
        <v>339.8</v>
      </c>
      <c r="BL37" s="47">
        <v>124</v>
      </c>
      <c r="BM37" s="47">
        <v>80.6</v>
      </c>
      <c r="BN37" s="47">
        <v>864</v>
      </c>
      <c r="BO37" s="55">
        <v>259.2</v>
      </c>
      <c r="BP37" s="56">
        <v>2050205</v>
      </c>
    </row>
    <row r="38" s="2" customFormat="true" ht="12.75" spans="1:68">
      <c r="A38" s="23"/>
      <c r="B38" s="21" t="s">
        <v>82</v>
      </c>
      <c r="C38" s="20">
        <f t="shared" si="39"/>
        <v>2652.85</v>
      </c>
      <c r="D38" s="22">
        <f t="shared" si="13"/>
        <v>2193.14</v>
      </c>
      <c r="E38" s="22">
        <v>459.71</v>
      </c>
      <c r="F38" s="22">
        <f t="shared" si="40"/>
        <v>1525.55</v>
      </c>
      <c r="G38" s="22">
        <f t="shared" si="41"/>
        <v>1269.3</v>
      </c>
      <c r="H38" s="22">
        <f t="shared" si="42"/>
        <v>256.25</v>
      </c>
      <c r="I38" s="33">
        <f t="shared" si="43"/>
        <v>21</v>
      </c>
      <c r="J38" s="34">
        <f t="shared" si="44"/>
        <v>16.8</v>
      </c>
      <c r="K38" s="35">
        <f>VLOOKUP(B38,'[1]附件3-本科国奖'!$A$6:$J$54,10,FALSE)</f>
        <v>21</v>
      </c>
      <c r="L38" s="34">
        <f t="shared" si="45"/>
        <v>16.8</v>
      </c>
      <c r="M38" s="33">
        <v>0</v>
      </c>
      <c r="N38" s="34">
        <f t="shared" si="46"/>
        <v>0</v>
      </c>
      <c r="O38" s="33">
        <f t="shared" si="47"/>
        <v>455</v>
      </c>
      <c r="P38" s="34">
        <f t="shared" si="48"/>
        <v>227.5</v>
      </c>
      <c r="Q38" s="33">
        <f>VLOOKUP(B38,'[1]附件7-本科国励'!$A$6:$K$54,11,FALSE)</f>
        <v>455</v>
      </c>
      <c r="R38" s="34">
        <f t="shared" si="49"/>
        <v>227.5</v>
      </c>
      <c r="S38" s="33">
        <v>0</v>
      </c>
      <c r="T38" s="34">
        <f t="shared" si="50"/>
        <v>0</v>
      </c>
      <c r="U38" s="34">
        <f t="shared" si="51"/>
        <v>1281.25</v>
      </c>
      <c r="V38" s="34">
        <f t="shared" si="52"/>
        <v>1025</v>
      </c>
      <c r="W38" s="34">
        <f t="shared" si="53"/>
        <v>256.25</v>
      </c>
      <c r="X38" s="34">
        <f t="shared" si="54"/>
        <v>405</v>
      </c>
      <c r="Y38" s="34">
        <f t="shared" si="55"/>
        <v>324</v>
      </c>
      <c r="Z38" s="34">
        <f t="shared" si="56"/>
        <v>81</v>
      </c>
      <c r="AA38" s="34">
        <f t="shared" si="57"/>
        <v>405</v>
      </c>
      <c r="AB38" s="22">
        <f>VLOOKUP(B38,'[1]附件11-本科国助'!$A$6:$I$54,9,FALSE)</f>
        <v>324</v>
      </c>
      <c r="AC38" s="34">
        <f t="shared" si="58"/>
        <v>81</v>
      </c>
      <c r="AD38" s="34">
        <f t="shared" si="59"/>
        <v>0</v>
      </c>
      <c r="AE38" s="22">
        <v>0</v>
      </c>
      <c r="AF38" s="34">
        <f t="shared" si="60"/>
        <v>0</v>
      </c>
      <c r="AG38" s="22">
        <f t="shared" si="61"/>
        <v>876.25</v>
      </c>
      <c r="AH38" s="40">
        <v>701</v>
      </c>
      <c r="AI38" s="40">
        <v>175.25</v>
      </c>
      <c r="AJ38" s="41">
        <v>876.25</v>
      </c>
      <c r="AK38" s="41">
        <v>0</v>
      </c>
      <c r="AL38" s="41">
        <f t="shared" si="7"/>
        <v>85</v>
      </c>
      <c r="AM38" s="41">
        <f t="shared" si="62"/>
        <v>82</v>
      </c>
      <c r="AN38" s="41">
        <f t="shared" si="8"/>
        <v>3</v>
      </c>
      <c r="AO38" s="28"/>
      <c r="AP38" s="41"/>
      <c r="AQ38" s="41">
        <f t="shared" si="9"/>
        <v>0</v>
      </c>
      <c r="AR38" s="41"/>
      <c r="AS38" s="41">
        <v>15</v>
      </c>
      <c r="AT38" s="41">
        <v>12</v>
      </c>
      <c r="AU38" s="41">
        <v>3</v>
      </c>
      <c r="AV38" s="41">
        <f t="shared" si="11"/>
        <v>70</v>
      </c>
      <c r="AW38" s="41">
        <v>70</v>
      </c>
      <c r="AX38" s="47">
        <v>1042.3</v>
      </c>
      <c r="AY38" s="47">
        <v>841.84</v>
      </c>
      <c r="AZ38" s="47">
        <v>200.46</v>
      </c>
      <c r="BA38" s="47">
        <v>40</v>
      </c>
      <c r="BB38" s="47">
        <v>0</v>
      </c>
      <c r="BC38" s="47">
        <v>0</v>
      </c>
      <c r="BD38" s="47">
        <v>20</v>
      </c>
      <c r="BE38" s="47">
        <v>40</v>
      </c>
      <c r="BF38" s="47">
        <v>556.8</v>
      </c>
      <c r="BG38" s="47">
        <v>0</v>
      </c>
      <c r="BH38" s="47">
        <v>0</v>
      </c>
      <c r="BI38" s="47">
        <v>1856</v>
      </c>
      <c r="BJ38" s="47">
        <v>556.8</v>
      </c>
      <c r="BK38" s="47">
        <v>445.5</v>
      </c>
      <c r="BL38" s="47">
        <v>0</v>
      </c>
      <c r="BM38" s="47">
        <v>0</v>
      </c>
      <c r="BN38" s="47">
        <v>1485</v>
      </c>
      <c r="BO38" s="55">
        <v>445.5</v>
      </c>
      <c r="BP38" s="56">
        <v>2050205</v>
      </c>
    </row>
    <row r="39" s="2" customFormat="true" ht="12.75" spans="1:68">
      <c r="A39" s="23"/>
      <c r="B39" s="21" t="s">
        <v>83</v>
      </c>
      <c r="C39" s="20">
        <f t="shared" si="39"/>
        <v>1947.26</v>
      </c>
      <c r="D39" s="22">
        <f t="shared" si="13"/>
        <v>1711.59</v>
      </c>
      <c r="E39" s="22">
        <v>235.67</v>
      </c>
      <c r="F39" s="22">
        <f t="shared" si="40"/>
        <v>1287.2625</v>
      </c>
      <c r="G39" s="22">
        <f t="shared" si="41"/>
        <v>1065.59</v>
      </c>
      <c r="H39" s="22">
        <f t="shared" si="42"/>
        <v>221.6725</v>
      </c>
      <c r="I39" s="33">
        <f t="shared" si="43"/>
        <v>13</v>
      </c>
      <c r="J39" s="34">
        <f t="shared" si="44"/>
        <v>10.4</v>
      </c>
      <c r="K39" s="35">
        <f>VLOOKUP(B39,'[1]附件3-本科国奖'!$A$6:$J$54,10,FALSE)</f>
        <v>11</v>
      </c>
      <c r="L39" s="34">
        <f t="shared" si="45"/>
        <v>8.8</v>
      </c>
      <c r="M39" s="33">
        <f>VLOOKUP(B39,'[1]附件5-专科国奖'!$A$6:$I$53,9,FALSE)</f>
        <v>2</v>
      </c>
      <c r="N39" s="34">
        <f t="shared" si="46"/>
        <v>1.6</v>
      </c>
      <c r="O39" s="33">
        <f t="shared" si="47"/>
        <v>337</v>
      </c>
      <c r="P39" s="34">
        <f t="shared" si="48"/>
        <v>168.5</v>
      </c>
      <c r="Q39" s="33">
        <f>VLOOKUP(B39,'[1]附件7-本科国励'!$A$6:$K$54,11,FALSE)</f>
        <v>282</v>
      </c>
      <c r="R39" s="34">
        <f t="shared" si="49"/>
        <v>141</v>
      </c>
      <c r="S39" s="33">
        <f>VLOOKUP(B39,'[1]附件9-专科国励'!$A$6:$J$54,10,FALSE)</f>
        <v>55</v>
      </c>
      <c r="T39" s="34">
        <f t="shared" si="50"/>
        <v>27.5</v>
      </c>
      <c r="U39" s="34">
        <f t="shared" si="51"/>
        <v>1108.3625</v>
      </c>
      <c r="V39" s="34">
        <f t="shared" si="52"/>
        <v>886.69</v>
      </c>
      <c r="W39" s="34">
        <f t="shared" si="53"/>
        <v>221.6725</v>
      </c>
      <c r="X39" s="34">
        <f t="shared" si="54"/>
        <v>363.3625</v>
      </c>
      <c r="Y39" s="34">
        <f t="shared" si="55"/>
        <v>290.69</v>
      </c>
      <c r="Z39" s="34">
        <f t="shared" si="56"/>
        <v>72.6725</v>
      </c>
      <c r="AA39" s="34">
        <f t="shared" si="57"/>
        <v>307.5</v>
      </c>
      <c r="AB39" s="22">
        <f>VLOOKUP(B39,'[1]附件11-本科国助'!$A$6:$I$54,9,FALSE)</f>
        <v>246</v>
      </c>
      <c r="AC39" s="34">
        <f t="shared" si="58"/>
        <v>61.5</v>
      </c>
      <c r="AD39" s="34">
        <f t="shared" si="59"/>
        <v>55.8625</v>
      </c>
      <c r="AE39" s="22">
        <f>VLOOKUP(B39,'[1]附件13-专科国助'!$A$6:$I$61,9,FALSE)</f>
        <v>44.69</v>
      </c>
      <c r="AF39" s="34">
        <f t="shared" si="60"/>
        <v>11.1725</v>
      </c>
      <c r="AG39" s="22">
        <f t="shared" si="61"/>
        <v>745</v>
      </c>
      <c r="AH39" s="40">
        <v>596</v>
      </c>
      <c r="AI39" s="40">
        <v>149</v>
      </c>
      <c r="AJ39" s="41">
        <v>646.25</v>
      </c>
      <c r="AK39" s="41">
        <v>98.75</v>
      </c>
      <c r="AL39" s="41">
        <f t="shared" si="7"/>
        <v>660</v>
      </c>
      <c r="AM39" s="41">
        <f t="shared" si="62"/>
        <v>646</v>
      </c>
      <c r="AN39" s="41">
        <f t="shared" si="8"/>
        <v>14</v>
      </c>
      <c r="AO39" s="28"/>
      <c r="AP39" s="41"/>
      <c r="AQ39" s="41">
        <f t="shared" si="9"/>
        <v>450</v>
      </c>
      <c r="AR39" s="41">
        <v>450</v>
      </c>
      <c r="AS39" s="41">
        <v>70</v>
      </c>
      <c r="AT39" s="41">
        <v>56</v>
      </c>
      <c r="AU39" s="41">
        <v>14</v>
      </c>
      <c r="AV39" s="41">
        <f t="shared" si="11"/>
        <v>140</v>
      </c>
      <c r="AW39" s="41">
        <v>140</v>
      </c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55"/>
      <c r="BP39" s="56">
        <v>2050205</v>
      </c>
    </row>
    <row r="40" s="2" customFormat="true" ht="12.75" spans="1:68">
      <c r="A40" s="23"/>
      <c r="B40" s="21" t="s">
        <v>84</v>
      </c>
      <c r="C40" s="20">
        <f t="shared" si="39"/>
        <v>1872.4</v>
      </c>
      <c r="D40" s="22">
        <f t="shared" si="13"/>
        <v>1545.02</v>
      </c>
      <c r="E40" s="22">
        <v>327.38</v>
      </c>
      <c r="F40" s="22">
        <f t="shared" si="40"/>
        <v>1342.5</v>
      </c>
      <c r="G40" s="22">
        <f t="shared" si="41"/>
        <v>1111.5</v>
      </c>
      <c r="H40" s="22">
        <f t="shared" si="42"/>
        <v>231</v>
      </c>
      <c r="I40" s="33">
        <f t="shared" si="43"/>
        <v>15</v>
      </c>
      <c r="J40" s="34">
        <f t="shared" si="44"/>
        <v>12</v>
      </c>
      <c r="K40" s="35">
        <f>VLOOKUP(B40,'[1]附件3-本科国奖'!$A$6:$J$54,10,FALSE)</f>
        <v>15</v>
      </c>
      <c r="L40" s="34">
        <f t="shared" si="45"/>
        <v>12</v>
      </c>
      <c r="M40" s="33">
        <v>0</v>
      </c>
      <c r="N40" s="34">
        <f t="shared" si="46"/>
        <v>0</v>
      </c>
      <c r="O40" s="33">
        <f t="shared" si="47"/>
        <v>351</v>
      </c>
      <c r="P40" s="34">
        <f t="shared" si="48"/>
        <v>175.5</v>
      </c>
      <c r="Q40" s="33">
        <f>VLOOKUP(B40,'[1]附件7-本科国励'!$A$6:$K$54,11,FALSE)</f>
        <v>351</v>
      </c>
      <c r="R40" s="34">
        <f t="shared" si="49"/>
        <v>175.5</v>
      </c>
      <c r="S40" s="33">
        <v>0</v>
      </c>
      <c r="T40" s="34">
        <f t="shared" si="50"/>
        <v>0</v>
      </c>
      <c r="U40" s="34">
        <f t="shared" si="51"/>
        <v>1155</v>
      </c>
      <c r="V40" s="34">
        <f t="shared" si="52"/>
        <v>924</v>
      </c>
      <c r="W40" s="34">
        <f t="shared" si="53"/>
        <v>231</v>
      </c>
      <c r="X40" s="34">
        <f t="shared" si="54"/>
        <v>387.5</v>
      </c>
      <c r="Y40" s="34">
        <f t="shared" si="55"/>
        <v>310</v>
      </c>
      <c r="Z40" s="34">
        <f t="shared" si="56"/>
        <v>77.5</v>
      </c>
      <c r="AA40" s="34">
        <f t="shared" si="57"/>
        <v>387.5</v>
      </c>
      <c r="AB40" s="22">
        <f>VLOOKUP(B40,'[1]附件11-本科国助'!$A$6:$I$54,9,FALSE)</f>
        <v>310</v>
      </c>
      <c r="AC40" s="34">
        <f t="shared" si="58"/>
        <v>77.5</v>
      </c>
      <c r="AD40" s="34">
        <f t="shared" si="59"/>
        <v>0</v>
      </c>
      <c r="AE40" s="22">
        <v>0</v>
      </c>
      <c r="AF40" s="34">
        <f t="shared" si="60"/>
        <v>0</v>
      </c>
      <c r="AG40" s="22">
        <f t="shared" si="61"/>
        <v>767.5</v>
      </c>
      <c r="AH40" s="40">
        <v>614</v>
      </c>
      <c r="AI40" s="40">
        <v>153.5</v>
      </c>
      <c r="AJ40" s="41">
        <v>767.5</v>
      </c>
      <c r="AK40" s="41">
        <v>0</v>
      </c>
      <c r="AL40" s="41">
        <f t="shared" si="7"/>
        <v>55</v>
      </c>
      <c r="AM40" s="41">
        <f t="shared" si="62"/>
        <v>50</v>
      </c>
      <c r="AN40" s="41">
        <f t="shared" si="8"/>
        <v>5</v>
      </c>
      <c r="AO40" s="28"/>
      <c r="AP40" s="41"/>
      <c r="AQ40" s="41">
        <f t="shared" si="9"/>
        <v>0</v>
      </c>
      <c r="AR40" s="41"/>
      <c r="AS40" s="41">
        <v>25</v>
      </c>
      <c r="AT40" s="41">
        <v>20</v>
      </c>
      <c r="AU40" s="41">
        <v>5</v>
      </c>
      <c r="AV40" s="41">
        <f t="shared" si="11"/>
        <v>30</v>
      </c>
      <c r="AW40" s="41">
        <v>30</v>
      </c>
      <c r="AX40" s="47">
        <v>474.9</v>
      </c>
      <c r="AY40" s="47">
        <v>383.52</v>
      </c>
      <c r="AZ40" s="47">
        <v>91.38</v>
      </c>
      <c r="BA40" s="47">
        <v>18</v>
      </c>
      <c r="BB40" s="47">
        <v>0</v>
      </c>
      <c r="BC40" s="47">
        <v>0</v>
      </c>
      <c r="BD40" s="47">
        <v>9</v>
      </c>
      <c r="BE40" s="47">
        <v>18</v>
      </c>
      <c r="BF40" s="47">
        <v>253.8</v>
      </c>
      <c r="BG40" s="47">
        <v>0</v>
      </c>
      <c r="BH40" s="47">
        <v>0</v>
      </c>
      <c r="BI40" s="47">
        <v>846</v>
      </c>
      <c r="BJ40" s="47">
        <v>253.8</v>
      </c>
      <c r="BK40" s="47">
        <v>203.1</v>
      </c>
      <c r="BL40" s="47">
        <v>0</v>
      </c>
      <c r="BM40" s="47">
        <v>0</v>
      </c>
      <c r="BN40" s="47">
        <v>677</v>
      </c>
      <c r="BO40" s="55">
        <v>203.1</v>
      </c>
      <c r="BP40" s="56">
        <v>2050205</v>
      </c>
    </row>
    <row r="41" s="2" customFormat="true" ht="12.75" spans="1:68">
      <c r="A41" s="23"/>
      <c r="B41" s="21" t="s">
        <v>85</v>
      </c>
      <c r="C41" s="20">
        <f t="shared" si="39"/>
        <v>1121.05</v>
      </c>
      <c r="D41" s="22">
        <f t="shared" si="13"/>
        <v>933.3</v>
      </c>
      <c r="E41" s="22">
        <v>187.75</v>
      </c>
      <c r="F41" s="22">
        <f t="shared" si="40"/>
        <v>1070.05</v>
      </c>
      <c r="G41" s="22">
        <f t="shared" si="41"/>
        <v>886.3</v>
      </c>
      <c r="H41" s="22">
        <f t="shared" si="42"/>
        <v>183.75</v>
      </c>
      <c r="I41" s="33">
        <f t="shared" si="43"/>
        <v>11</v>
      </c>
      <c r="J41" s="34">
        <f t="shared" si="44"/>
        <v>8.8</v>
      </c>
      <c r="K41" s="35">
        <f>VLOOKUP(B41,'[1]附件3-本科国奖'!$A$6:$J$54,10,FALSE)</f>
        <v>11</v>
      </c>
      <c r="L41" s="34">
        <f t="shared" si="45"/>
        <v>8.8</v>
      </c>
      <c r="M41" s="33">
        <v>0</v>
      </c>
      <c r="N41" s="34">
        <f t="shared" si="46"/>
        <v>0</v>
      </c>
      <c r="O41" s="33">
        <f t="shared" si="47"/>
        <v>285</v>
      </c>
      <c r="P41" s="34">
        <f t="shared" si="48"/>
        <v>142.5</v>
      </c>
      <c r="Q41" s="33">
        <f>VLOOKUP(B41,'[1]附件7-本科国励'!$A$6:$K$54,11,FALSE)</f>
        <v>285</v>
      </c>
      <c r="R41" s="34">
        <f t="shared" si="49"/>
        <v>142.5</v>
      </c>
      <c r="S41" s="33">
        <v>0</v>
      </c>
      <c r="T41" s="34">
        <f t="shared" si="50"/>
        <v>0</v>
      </c>
      <c r="U41" s="34">
        <f t="shared" si="51"/>
        <v>918.75</v>
      </c>
      <c r="V41" s="34">
        <f t="shared" si="52"/>
        <v>735</v>
      </c>
      <c r="W41" s="34">
        <f t="shared" si="53"/>
        <v>183.75</v>
      </c>
      <c r="X41" s="34">
        <f t="shared" si="54"/>
        <v>303.75</v>
      </c>
      <c r="Y41" s="34">
        <f t="shared" si="55"/>
        <v>243</v>
      </c>
      <c r="Z41" s="34">
        <f t="shared" si="56"/>
        <v>60.75</v>
      </c>
      <c r="AA41" s="34">
        <f t="shared" si="57"/>
        <v>303.75</v>
      </c>
      <c r="AB41" s="22">
        <f>VLOOKUP(B41,'[1]附件11-本科国助'!$A$6:$I$54,9,FALSE)</f>
        <v>243</v>
      </c>
      <c r="AC41" s="34">
        <f t="shared" si="58"/>
        <v>60.75</v>
      </c>
      <c r="AD41" s="34">
        <f t="shared" si="59"/>
        <v>0</v>
      </c>
      <c r="AE41" s="22">
        <v>0</v>
      </c>
      <c r="AF41" s="34">
        <f t="shared" si="60"/>
        <v>0</v>
      </c>
      <c r="AG41" s="22">
        <f t="shared" si="61"/>
        <v>615</v>
      </c>
      <c r="AH41" s="40">
        <v>492</v>
      </c>
      <c r="AI41" s="40">
        <v>123</v>
      </c>
      <c r="AJ41" s="41">
        <v>615</v>
      </c>
      <c r="AK41" s="41">
        <v>0</v>
      </c>
      <c r="AL41" s="41">
        <f t="shared" si="7"/>
        <v>51</v>
      </c>
      <c r="AM41" s="41">
        <f t="shared" si="62"/>
        <v>47</v>
      </c>
      <c r="AN41" s="41">
        <f t="shared" si="8"/>
        <v>4</v>
      </c>
      <c r="AO41" s="28"/>
      <c r="AP41" s="41"/>
      <c r="AQ41" s="41">
        <f t="shared" si="9"/>
        <v>1</v>
      </c>
      <c r="AR41" s="41">
        <v>1</v>
      </c>
      <c r="AS41" s="41">
        <v>20</v>
      </c>
      <c r="AT41" s="41">
        <v>16</v>
      </c>
      <c r="AU41" s="41">
        <v>4</v>
      </c>
      <c r="AV41" s="41">
        <f t="shared" si="11"/>
        <v>30</v>
      </c>
      <c r="AW41" s="41">
        <v>30</v>
      </c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55"/>
      <c r="BP41" s="56">
        <v>2050205</v>
      </c>
    </row>
    <row r="42" s="2" customFormat="true" ht="12.75" spans="1:68">
      <c r="A42" s="23"/>
      <c r="B42" s="21" t="s">
        <v>86</v>
      </c>
      <c r="C42" s="20">
        <f t="shared" si="39"/>
        <v>1637.1</v>
      </c>
      <c r="D42" s="22">
        <f t="shared" si="13"/>
        <v>1361.42</v>
      </c>
      <c r="E42" s="22">
        <v>275.68</v>
      </c>
      <c r="F42" s="22">
        <f t="shared" si="40"/>
        <v>1370.2</v>
      </c>
      <c r="G42" s="22">
        <f t="shared" si="41"/>
        <v>1132.7</v>
      </c>
      <c r="H42" s="22">
        <f t="shared" si="42"/>
        <v>237.5</v>
      </c>
      <c r="I42" s="33">
        <f t="shared" si="43"/>
        <v>14</v>
      </c>
      <c r="J42" s="34">
        <f t="shared" si="44"/>
        <v>11.2</v>
      </c>
      <c r="K42" s="35">
        <f>VLOOKUP(B42,'[1]附件3-本科国奖'!$A$6:$J$54,10,FALSE)</f>
        <v>14</v>
      </c>
      <c r="L42" s="34">
        <f t="shared" si="45"/>
        <v>11.2</v>
      </c>
      <c r="M42" s="33">
        <v>0</v>
      </c>
      <c r="N42" s="34">
        <f t="shared" si="46"/>
        <v>0</v>
      </c>
      <c r="O42" s="33">
        <f t="shared" si="47"/>
        <v>343</v>
      </c>
      <c r="P42" s="34">
        <f t="shared" si="48"/>
        <v>171.5</v>
      </c>
      <c r="Q42" s="33">
        <f>VLOOKUP(B42,'[1]附件7-本科国励'!$A$6:$K$54,11,FALSE)</f>
        <v>343</v>
      </c>
      <c r="R42" s="34">
        <f t="shared" si="49"/>
        <v>171.5</v>
      </c>
      <c r="S42" s="33">
        <v>0</v>
      </c>
      <c r="T42" s="34">
        <f t="shared" si="50"/>
        <v>0</v>
      </c>
      <c r="U42" s="34">
        <f t="shared" si="51"/>
        <v>1187.5</v>
      </c>
      <c r="V42" s="34">
        <f t="shared" si="52"/>
        <v>950</v>
      </c>
      <c r="W42" s="34">
        <f t="shared" si="53"/>
        <v>237.5</v>
      </c>
      <c r="X42" s="34">
        <f t="shared" si="54"/>
        <v>396.25</v>
      </c>
      <c r="Y42" s="34">
        <f t="shared" si="55"/>
        <v>317</v>
      </c>
      <c r="Z42" s="34">
        <f t="shared" si="56"/>
        <v>79.25</v>
      </c>
      <c r="AA42" s="34">
        <f t="shared" si="57"/>
        <v>396.25</v>
      </c>
      <c r="AB42" s="22">
        <f>VLOOKUP(B42,'[1]附件11-本科国助'!$A$6:$I$54,9,FALSE)</f>
        <v>317</v>
      </c>
      <c r="AC42" s="34">
        <f t="shared" si="58"/>
        <v>79.25</v>
      </c>
      <c r="AD42" s="34">
        <f t="shared" si="59"/>
        <v>0</v>
      </c>
      <c r="AE42" s="22">
        <v>0</v>
      </c>
      <c r="AF42" s="34">
        <f t="shared" si="60"/>
        <v>0</v>
      </c>
      <c r="AG42" s="22">
        <f t="shared" si="61"/>
        <v>791.25</v>
      </c>
      <c r="AH42" s="40">
        <v>633</v>
      </c>
      <c r="AI42" s="40">
        <v>158.25</v>
      </c>
      <c r="AJ42" s="41">
        <v>791.25</v>
      </c>
      <c r="AK42" s="41">
        <v>0</v>
      </c>
      <c r="AL42" s="41">
        <f t="shared" si="7"/>
        <v>95</v>
      </c>
      <c r="AM42" s="41">
        <f t="shared" si="62"/>
        <v>90</v>
      </c>
      <c r="AN42" s="41">
        <f t="shared" si="8"/>
        <v>5</v>
      </c>
      <c r="AO42" s="28"/>
      <c r="AP42" s="41"/>
      <c r="AQ42" s="41">
        <f t="shared" si="9"/>
        <v>0</v>
      </c>
      <c r="AR42" s="41"/>
      <c r="AS42" s="41">
        <v>25</v>
      </c>
      <c r="AT42" s="41">
        <v>20</v>
      </c>
      <c r="AU42" s="41">
        <v>5</v>
      </c>
      <c r="AV42" s="41">
        <f t="shared" si="11"/>
        <v>70</v>
      </c>
      <c r="AW42" s="41">
        <v>70</v>
      </c>
      <c r="AX42" s="47">
        <v>171.9</v>
      </c>
      <c r="AY42" s="47">
        <v>138.72</v>
      </c>
      <c r="AZ42" s="47">
        <v>33.18</v>
      </c>
      <c r="BA42" s="47">
        <v>6</v>
      </c>
      <c r="BB42" s="47">
        <v>0</v>
      </c>
      <c r="BC42" s="47">
        <v>0</v>
      </c>
      <c r="BD42" s="47">
        <v>3</v>
      </c>
      <c r="BE42" s="47">
        <v>6</v>
      </c>
      <c r="BF42" s="47">
        <v>92.1</v>
      </c>
      <c r="BG42" s="47">
        <v>0</v>
      </c>
      <c r="BH42" s="47">
        <v>0</v>
      </c>
      <c r="BI42" s="47">
        <v>307</v>
      </c>
      <c r="BJ42" s="47">
        <v>92.1</v>
      </c>
      <c r="BK42" s="47">
        <v>73.8</v>
      </c>
      <c r="BL42" s="47">
        <v>0</v>
      </c>
      <c r="BM42" s="47">
        <v>0</v>
      </c>
      <c r="BN42" s="47">
        <v>246</v>
      </c>
      <c r="BO42" s="55">
        <v>73.8</v>
      </c>
      <c r="BP42" s="56">
        <v>2050205</v>
      </c>
    </row>
    <row r="43" s="2" customFormat="true" ht="12.75" spans="1:68">
      <c r="A43" s="23"/>
      <c r="B43" s="21" t="s">
        <v>87</v>
      </c>
      <c r="C43" s="20">
        <f t="shared" si="39"/>
        <v>1339.15</v>
      </c>
      <c r="D43" s="22">
        <f t="shared" si="13"/>
        <v>1126.9</v>
      </c>
      <c r="E43" s="22">
        <v>212.25</v>
      </c>
      <c r="F43" s="22">
        <f t="shared" si="40"/>
        <v>1197.15</v>
      </c>
      <c r="G43" s="22">
        <f t="shared" si="41"/>
        <v>990.9</v>
      </c>
      <c r="H43" s="22">
        <f t="shared" si="42"/>
        <v>206.25</v>
      </c>
      <c r="I43" s="33">
        <f t="shared" si="43"/>
        <v>13</v>
      </c>
      <c r="J43" s="34">
        <f t="shared" si="44"/>
        <v>10.4</v>
      </c>
      <c r="K43" s="35">
        <f>VLOOKUP(B43,'[1]附件3-本科国奖'!$A$6:$J$54,10,FALSE)</f>
        <v>13</v>
      </c>
      <c r="L43" s="34">
        <f t="shared" si="45"/>
        <v>10.4</v>
      </c>
      <c r="M43" s="33">
        <v>0</v>
      </c>
      <c r="N43" s="34">
        <f t="shared" si="46"/>
        <v>0</v>
      </c>
      <c r="O43" s="33">
        <f t="shared" si="47"/>
        <v>311</v>
      </c>
      <c r="P43" s="34">
        <f t="shared" si="48"/>
        <v>155.5</v>
      </c>
      <c r="Q43" s="33">
        <f>VLOOKUP(B43,'[1]附件7-本科国励'!$A$6:$K$54,11,FALSE)</f>
        <v>311</v>
      </c>
      <c r="R43" s="34">
        <f t="shared" si="49"/>
        <v>155.5</v>
      </c>
      <c r="S43" s="33">
        <v>0</v>
      </c>
      <c r="T43" s="34">
        <f t="shared" si="50"/>
        <v>0</v>
      </c>
      <c r="U43" s="34">
        <f t="shared" si="51"/>
        <v>1031.25</v>
      </c>
      <c r="V43" s="34">
        <f t="shared" si="52"/>
        <v>825</v>
      </c>
      <c r="W43" s="34">
        <f t="shared" si="53"/>
        <v>206.25</v>
      </c>
      <c r="X43" s="34">
        <f t="shared" si="54"/>
        <v>345</v>
      </c>
      <c r="Y43" s="34">
        <f t="shared" si="55"/>
        <v>276</v>
      </c>
      <c r="Z43" s="34">
        <f t="shared" si="56"/>
        <v>69</v>
      </c>
      <c r="AA43" s="34">
        <f t="shared" si="57"/>
        <v>345</v>
      </c>
      <c r="AB43" s="22">
        <f>VLOOKUP(B43,'[1]附件11-本科国助'!$A$6:$I$54,9,FALSE)</f>
        <v>276</v>
      </c>
      <c r="AC43" s="34">
        <f t="shared" si="58"/>
        <v>69</v>
      </c>
      <c r="AD43" s="34">
        <f t="shared" si="59"/>
        <v>0</v>
      </c>
      <c r="AE43" s="22">
        <v>0</v>
      </c>
      <c r="AF43" s="34">
        <f t="shared" si="60"/>
        <v>0</v>
      </c>
      <c r="AG43" s="22">
        <f t="shared" si="61"/>
        <v>686.25</v>
      </c>
      <c r="AH43" s="40">
        <v>549</v>
      </c>
      <c r="AI43" s="40">
        <v>137.25</v>
      </c>
      <c r="AJ43" s="41">
        <v>686.25</v>
      </c>
      <c r="AK43" s="41">
        <v>0</v>
      </c>
      <c r="AL43" s="41">
        <f t="shared" si="7"/>
        <v>142</v>
      </c>
      <c r="AM43" s="41">
        <f t="shared" si="62"/>
        <v>136</v>
      </c>
      <c r="AN43" s="41">
        <f t="shared" si="8"/>
        <v>6</v>
      </c>
      <c r="AO43" s="28"/>
      <c r="AP43" s="41"/>
      <c r="AQ43" s="41">
        <f t="shared" si="9"/>
        <v>12</v>
      </c>
      <c r="AR43" s="41">
        <v>12</v>
      </c>
      <c r="AS43" s="41">
        <v>30</v>
      </c>
      <c r="AT43" s="41">
        <v>24</v>
      </c>
      <c r="AU43" s="41">
        <v>6</v>
      </c>
      <c r="AV43" s="41">
        <f t="shared" si="11"/>
        <v>100</v>
      </c>
      <c r="AW43" s="41">
        <v>100</v>
      </c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55"/>
      <c r="BP43" s="56">
        <v>2050205</v>
      </c>
    </row>
    <row r="44" s="2" customFormat="true" ht="12.75" spans="1:68">
      <c r="A44" s="23"/>
      <c r="B44" s="21" t="s">
        <v>88</v>
      </c>
      <c r="C44" s="20">
        <f t="shared" si="39"/>
        <v>1347.4</v>
      </c>
      <c r="D44" s="22">
        <f t="shared" si="13"/>
        <v>1131.9</v>
      </c>
      <c r="E44" s="22">
        <v>215.5</v>
      </c>
      <c r="F44" s="22">
        <f t="shared" si="40"/>
        <v>1209.4</v>
      </c>
      <c r="G44" s="22">
        <f t="shared" si="41"/>
        <v>1000.9</v>
      </c>
      <c r="H44" s="22">
        <f t="shared" si="42"/>
        <v>208.5</v>
      </c>
      <c r="I44" s="33">
        <f t="shared" si="43"/>
        <v>13</v>
      </c>
      <c r="J44" s="34">
        <f t="shared" si="44"/>
        <v>10.4</v>
      </c>
      <c r="K44" s="35">
        <f>VLOOKUP(B44,'[1]附件3-本科国奖'!$A$6:$J$54,10,FALSE)</f>
        <v>13</v>
      </c>
      <c r="L44" s="34">
        <f t="shared" si="45"/>
        <v>10.4</v>
      </c>
      <c r="M44" s="33">
        <v>0</v>
      </c>
      <c r="N44" s="34">
        <f t="shared" si="46"/>
        <v>0</v>
      </c>
      <c r="O44" s="33">
        <f t="shared" si="47"/>
        <v>313</v>
      </c>
      <c r="P44" s="34">
        <f t="shared" si="48"/>
        <v>156.5</v>
      </c>
      <c r="Q44" s="33">
        <f>VLOOKUP(B44,'[1]附件7-本科国励'!$A$6:$K$54,11,FALSE)</f>
        <v>313</v>
      </c>
      <c r="R44" s="34">
        <f t="shared" si="49"/>
        <v>156.5</v>
      </c>
      <c r="S44" s="33">
        <v>0</v>
      </c>
      <c r="T44" s="34">
        <f t="shared" si="50"/>
        <v>0</v>
      </c>
      <c r="U44" s="34">
        <f t="shared" si="51"/>
        <v>1042.5</v>
      </c>
      <c r="V44" s="34">
        <f t="shared" si="52"/>
        <v>834</v>
      </c>
      <c r="W44" s="34">
        <f t="shared" si="53"/>
        <v>208.5</v>
      </c>
      <c r="X44" s="34">
        <f t="shared" si="54"/>
        <v>348.75</v>
      </c>
      <c r="Y44" s="34">
        <f t="shared" si="55"/>
        <v>279</v>
      </c>
      <c r="Z44" s="34">
        <f t="shared" si="56"/>
        <v>69.75</v>
      </c>
      <c r="AA44" s="34">
        <f t="shared" si="57"/>
        <v>348.75</v>
      </c>
      <c r="AB44" s="22">
        <f>VLOOKUP(B44,'[1]附件11-本科国助'!$A$6:$I$54,9,FALSE)</f>
        <v>279</v>
      </c>
      <c r="AC44" s="34">
        <f t="shared" si="58"/>
        <v>69.75</v>
      </c>
      <c r="AD44" s="34">
        <f t="shared" si="59"/>
        <v>0</v>
      </c>
      <c r="AE44" s="22">
        <v>0</v>
      </c>
      <c r="AF44" s="34">
        <f t="shared" si="60"/>
        <v>0</v>
      </c>
      <c r="AG44" s="22">
        <f t="shared" si="61"/>
        <v>693.75</v>
      </c>
      <c r="AH44" s="40">
        <v>555</v>
      </c>
      <c r="AI44" s="40">
        <v>138.75</v>
      </c>
      <c r="AJ44" s="41">
        <v>693.75</v>
      </c>
      <c r="AK44" s="41">
        <v>0</v>
      </c>
      <c r="AL44" s="41">
        <f t="shared" si="7"/>
        <v>138</v>
      </c>
      <c r="AM44" s="41">
        <f t="shared" si="62"/>
        <v>131</v>
      </c>
      <c r="AN44" s="41">
        <f t="shared" si="8"/>
        <v>7</v>
      </c>
      <c r="AO44" s="28"/>
      <c r="AP44" s="41"/>
      <c r="AQ44" s="41">
        <f t="shared" si="9"/>
        <v>3</v>
      </c>
      <c r="AR44" s="41">
        <v>3</v>
      </c>
      <c r="AS44" s="41">
        <v>35</v>
      </c>
      <c r="AT44" s="41">
        <v>28</v>
      </c>
      <c r="AU44" s="41">
        <v>7</v>
      </c>
      <c r="AV44" s="41">
        <f t="shared" si="11"/>
        <v>100</v>
      </c>
      <c r="AW44" s="41">
        <v>100</v>
      </c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55"/>
      <c r="BP44" s="56">
        <v>2050205</v>
      </c>
    </row>
    <row r="45" s="2" customFormat="true" ht="12.75" spans="1:68">
      <c r="A45" s="23"/>
      <c r="B45" s="21" t="s">
        <v>89</v>
      </c>
      <c r="C45" s="20">
        <f t="shared" si="39"/>
        <v>1858.55</v>
      </c>
      <c r="D45" s="22">
        <f t="shared" si="13"/>
        <v>1583.52</v>
      </c>
      <c r="E45" s="22">
        <v>275.03</v>
      </c>
      <c r="F45" s="22">
        <f t="shared" si="40"/>
        <v>1558.55</v>
      </c>
      <c r="G45" s="22">
        <f t="shared" si="41"/>
        <v>1295.52</v>
      </c>
      <c r="H45" s="22">
        <f t="shared" si="42"/>
        <v>263.03</v>
      </c>
      <c r="I45" s="33">
        <f t="shared" si="43"/>
        <v>13</v>
      </c>
      <c r="J45" s="34">
        <f t="shared" si="44"/>
        <v>10.4</v>
      </c>
      <c r="K45" s="35">
        <v>0</v>
      </c>
      <c r="L45" s="34">
        <f t="shared" si="45"/>
        <v>0</v>
      </c>
      <c r="M45" s="33">
        <f>VLOOKUP(B45,'[1]附件5-专科国奖'!$A$6:$I$53,9,FALSE)</f>
        <v>13</v>
      </c>
      <c r="N45" s="34">
        <f t="shared" si="46"/>
        <v>10.4</v>
      </c>
      <c r="O45" s="33">
        <f t="shared" si="47"/>
        <v>466</v>
      </c>
      <c r="P45" s="34">
        <f t="shared" si="48"/>
        <v>233</v>
      </c>
      <c r="Q45" s="33">
        <v>0</v>
      </c>
      <c r="R45" s="34">
        <f t="shared" si="49"/>
        <v>0</v>
      </c>
      <c r="S45" s="33">
        <f>VLOOKUP(B45,'[1]附件9-专科国励'!$A$6:$J$54,10,FALSE)</f>
        <v>466</v>
      </c>
      <c r="T45" s="34">
        <f t="shared" si="50"/>
        <v>233</v>
      </c>
      <c r="U45" s="34">
        <f t="shared" si="51"/>
        <v>1315.15</v>
      </c>
      <c r="V45" s="34">
        <f t="shared" si="52"/>
        <v>1052.12</v>
      </c>
      <c r="W45" s="34">
        <f t="shared" si="53"/>
        <v>263.03</v>
      </c>
      <c r="X45" s="34">
        <f t="shared" si="54"/>
        <v>408.9</v>
      </c>
      <c r="Y45" s="34">
        <f t="shared" si="55"/>
        <v>327.12</v>
      </c>
      <c r="Z45" s="34">
        <f t="shared" si="56"/>
        <v>81.78</v>
      </c>
      <c r="AA45" s="34">
        <f t="shared" si="57"/>
        <v>0</v>
      </c>
      <c r="AB45" s="22">
        <v>0</v>
      </c>
      <c r="AC45" s="34">
        <f t="shared" si="58"/>
        <v>0</v>
      </c>
      <c r="AD45" s="34">
        <f t="shared" si="59"/>
        <v>408.9</v>
      </c>
      <c r="AE45" s="22">
        <f>VLOOKUP(B45,'[1]附件13-专科国助'!$A$6:$I$61,9,FALSE)</f>
        <v>327.12</v>
      </c>
      <c r="AF45" s="34">
        <f t="shared" si="60"/>
        <v>81.78</v>
      </c>
      <c r="AG45" s="22">
        <f t="shared" si="61"/>
        <v>906.25</v>
      </c>
      <c r="AH45" s="40">
        <v>725</v>
      </c>
      <c r="AI45" s="40">
        <v>181.25</v>
      </c>
      <c r="AJ45" s="41">
        <v>0</v>
      </c>
      <c r="AK45" s="41">
        <v>906.25</v>
      </c>
      <c r="AL45" s="41">
        <f t="shared" si="7"/>
        <v>300</v>
      </c>
      <c r="AM45" s="41">
        <f t="shared" si="62"/>
        <v>288</v>
      </c>
      <c r="AN45" s="41">
        <f t="shared" si="8"/>
        <v>12</v>
      </c>
      <c r="AO45" s="28"/>
      <c r="AP45" s="41"/>
      <c r="AQ45" s="41">
        <f t="shared" si="9"/>
        <v>0</v>
      </c>
      <c r="AR45" s="41"/>
      <c r="AS45" s="41">
        <v>60</v>
      </c>
      <c r="AT45" s="41">
        <v>48</v>
      </c>
      <c r="AU45" s="41">
        <v>12</v>
      </c>
      <c r="AV45" s="41">
        <f t="shared" si="11"/>
        <v>240</v>
      </c>
      <c r="AW45" s="41">
        <v>240</v>
      </c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55"/>
      <c r="BP45" s="57">
        <v>2050305</v>
      </c>
    </row>
    <row r="46" s="2" customFormat="true" ht="12.75" spans="1:68">
      <c r="A46" s="23"/>
      <c r="B46" s="21" t="s">
        <v>90</v>
      </c>
      <c r="C46" s="20">
        <f t="shared" si="39"/>
        <v>2870.09</v>
      </c>
      <c r="D46" s="22">
        <f t="shared" si="13"/>
        <v>2460.53</v>
      </c>
      <c r="E46" s="22">
        <v>409.56</v>
      </c>
      <c r="F46" s="22">
        <f t="shared" si="40"/>
        <v>2427.0875</v>
      </c>
      <c r="G46" s="22">
        <f t="shared" si="41"/>
        <v>2020.53</v>
      </c>
      <c r="H46" s="22">
        <f t="shared" si="42"/>
        <v>406.5575</v>
      </c>
      <c r="I46" s="33">
        <f t="shared" si="43"/>
        <v>21</v>
      </c>
      <c r="J46" s="34">
        <f t="shared" si="44"/>
        <v>16.8</v>
      </c>
      <c r="K46" s="35">
        <v>0</v>
      </c>
      <c r="L46" s="34">
        <f t="shared" si="45"/>
        <v>0</v>
      </c>
      <c r="M46" s="33">
        <f>VLOOKUP(B46,'[1]附件5-专科国奖'!$A$6:$I$53,9,FALSE)</f>
        <v>21</v>
      </c>
      <c r="N46" s="34">
        <f t="shared" si="46"/>
        <v>16.8</v>
      </c>
      <c r="O46" s="33">
        <f t="shared" si="47"/>
        <v>755</v>
      </c>
      <c r="P46" s="34">
        <f t="shared" si="48"/>
        <v>377.5</v>
      </c>
      <c r="Q46" s="33">
        <v>0</v>
      </c>
      <c r="R46" s="34">
        <f t="shared" si="49"/>
        <v>0</v>
      </c>
      <c r="S46" s="33">
        <f>VLOOKUP(B46,'[1]附件9-专科国励'!$A$6:$J$54,10,FALSE)</f>
        <v>755</v>
      </c>
      <c r="T46" s="34">
        <f t="shared" si="50"/>
        <v>377.5</v>
      </c>
      <c r="U46" s="34">
        <f t="shared" si="51"/>
        <v>2032.7875</v>
      </c>
      <c r="V46" s="34">
        <f t="shared" si="52"/>
        <v>1626.23</v>
      </c>
      <c r="W46" s="34">
        <f t="shared" si="53"/>
        <v>406.5575</v>
      </c>
      <c r="X46" s="34">
        <f t="shared" si="54"/>
        <v>652.85</v>
      </c>
      <c r="Y46" s="34">
        <f t="shared" si="55"/>
        <v>522.28</v>
      </c>
      <c r="Z46" s="34">
        <f t="shared" si="56"/>
        <v>130.57</v>
      </c>
      <c r="AA46" s="34">
        <f t="shared" si="57"/>
        <v>0</v>
      </c>
      <c r="AB46" s="22">
        <v>0</v>
      </c>
      <c r="AC46" s="34">
        <f t="shared" si="58"/>
        <v>0</v>
      </c>
      <c r="AD46" s="34">
        <f t="shared" si="59"/>
        <v>652.85</v>
      </c>
      <c r="AE46" s="22">
        <f>VLOOKUP(B46,'[1]附件13-专科国助'!$A$6:$I$61,9,FALSE)</f>
        <v>522.28</v>
      </c>
      <c r="AF46" s="34">
        <f t="shared" si="60"/>
        <v>130.57</v>
      </c>
      <c r="AG46" s="22">
        <f t="shared" si="61"/>
        <v>1379.9375</v>
      </c>
      <c r="AH46" s="40">
        <v>1103.95</v>
      </c>
      <c r="AI46" s="40">
        <v>275.9875</v>
      </c>
      <c r="AJ46" s="41">
        <v>0</v>
      </c>
      <c r="AK46" s="41">
        <v>1379.9375</v>
      </c>
      <c r="AL46" s="41">
        <f t="shared" si="7"/>
        <v>443</v>
      </c>
      <c r="AM46" s="41">
        <f t="shared" si="62"/>
        <v>440</v>
      </c>
      <c r="AN46" s="41">
        <f t="shared" si="8"/>
        <v>3</v>
      </c>
      <c r="AO46" s="28"/>
      <c r="AP46" s="41"/>
      <c r="AQ46" s="41">
        <f t="shared" si="9"/>
        <v>8</v>
      </c>
      <c r="AR46" s="41">
        <v>8</v>
      </c>
      <c r="AS46" s="41">
        <v>15</v>
      </c>
      <c r="AT46" s="41">
        <v>12</v>
      </c>
      <c r="AU46" s="41">
        <v>3</v>
      </c>
      <c r="AV46" s="41">
        <f t="shared" si="11"/>
        <v>420</v>
      </c>
      <c r="AW46" s="41">
        <v>420</v>
      </c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55"/>
      <c r="BP46" s="57">
        <v>2050305</v>
      </c>
    </row>
    <row r="47" s="2" customFormat="true" ht="12.75" spans="1:68">
      <c r="A47" s="23"/>
      <c r="B47" s="21" t="s">
        <v>91</v>
      </c>
      <c r="C47" s="20">
        <f t="shared" si="39"/>
        <v>2819.18</v>
      </c>
      <c r="D47" s="22">
        <f t="shared" si="13"/>
        <v>2400.5</v>
      </c>
      <c r="E47" s="22">
        <v>418.68</v>
      </c>
      <c r="F47" s="22">
        <f t="shared" si="40"/>
        <v>2312.175</v>
      </c>
      <c r="G47" s="22">
        <f t="shared" si="41"/>
        <v>1924.5</v>
      </c>
      <c r="H47" s="22">
        <f t="shared" si="42"/>
        <v>387.675</v>
      </c>
      <c r="I47" s="33">
        <f t="shared" si="43"/>
        <v>21</v>
      </c>
      <c r="J47" s="34">
        <f t="shared" si="44"/>
        <v>16.8</v>
      </c>
      <c r="K47" s="35">
        <v>0</v>
      </c>
      <c r="L47" s="34">
        <f t="shared" si="45"/>
        <v>0</v>
      </c>
      <c r="M47" s="33">
        <f>VLOOKUP(B47,'[1]附件5-专科国奖'!$A$6:$I$53,9,FALSE)</f>
        <v>21</v>
      </c>
      <c r="N47" s="34">
        <f t="shared" si="46"/>
        <v>16.8</v>
      </c>
      <c r="O47" s="33">
        <f t="shared" si="47"/>
        <v>714</v>
      </c>
      <c r="P47" s="34">
        <f t="shared" si="48"/>
        <v>357</v>
      </c>
      <c r="Q47" s="33">
        <v>0</v>
      </c>
      <c r="R47" s="34">
        <f t="shared" si="49"/>
        <v>0</v>
      </c>
      <c r="S47" s="33">
        <f>VLOOKUP(B47,'[1]附件9-专科国励'!$A$6:$J$54,10,FALSE)</f>
        <v>714</v>
      </c>
      <c r="T47" s="34">
        <f t="shared" si="50"/>
        <v>357</v>
      </c>
      <c r="U47" s="34">
        <f t="shared" si="51"/>
        <v>1938.375</v>
      </c>
      <c r="V47" s="34">
        <f t="shared" si="52"/>
        <v>1550.7</v>
      </c>
      <c r="W47" s="34">
        <f t="shared" si="53"/>
        <v>387.675</v>
      </c>
      <c r="X47" s="34">
        <f t="shared" si="54"/>
        <v>617.125</v>
      </c>
      <c r="Y47" s="34">
        <f t="shared" si="55"/>
        <v>493.7</v>
      </c>
      <c r="Z47" s="34">
        <f t="shared" si="56"/>
        <v>123.425</v>
      </c>
      <c r="AA47" s="34">
        <f t="shared" si="57"/>
        <v>0</v>
      </c>
      <c r="AB47" s="22">
        <v>0</v>
      </c>
      <c r="AC47" s="34">
        <f t="shared" si="58"/>
        <v>0</v>
      </c>
      <c r="AD47" s="34">
        <f t="shared" si="59"/>
        <v>617.125</v>
      </c>
      <c r="AE47" s="22">
        <f>VLOOKUP(B47,'[1]附件13-专科国助'!$A$6:$I$61,9,FALSE)</f>
        <v>493.7</v>
      </c>
      <c r="AF47" s="34">
        <f t="shared" si="60"/>
        <v>123.425</v>
      </c>
      <c r="AG47" s="22">
        <f t="shared" si="61"/>
        <v>1321.25</v>
      </c>
      <c r="AH47" s="40">
        <v>1057</v>
      </c>
      <c r="AI47" s="40">
        <v>264.25</v>
      </c>
      <c r="AJ47" s="41">
        <v>0</v>
      </c>
      <c r="AK47" s="41">
        <v>1321.25</v>
      </c>
      <c r="AL47" s="41">
        <f t="shared" si="7"/>
        <v>507</v>
      </c>
      <c r="AM47" s="41">
        <f t="shared" si="62"/>
        <v>476</v>
      </c>
      <c r="AN47" s="41">
        <f t="shared" si="8"/>
        <v>31</v>
      </c>
      <c r="AO47" s="28"/>
      <c r="AP47" s="41"/>
      <c r="AQ47" s="41">
        <f t="shared" si="9"/>
        <v>12</v>
      </c>
      <c r="AR47" s="41">
        <v>12</v>
      </c>
      <c r="AS47" s="41">
        <v>155</v>
      </c>
      <c r="AT47" s="41">
        <v>124</v>
      </c>
      <c r="AU47" s="41">
        <v>31</v>
      </c>
      <c r="AV47" s="41">
        <f t="shared" si="11"/>
        <v>340</v>
      </c>
      <c r="AW47" s="41">
        <v>340</v>
      </c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55"/>
      <c r="BP47" s="57">
        <v>2050305</v>
      </c>
    </row>
    <row r="48" s="2" customFormat="true" ht="12.75" spans="1:68">
      <c r="A48" s="23"/>
      <c r="B48" s="21" t="s">
        <v>92</v>
      </c>
      <c r="C48" s="20">
        <f t="shared" si="39"/>
        <v>2566.11</v>
      </c>
      <c r="D48" s="22">
        <f t="shared" si="13"/>
        <v>2284.61</v>
      </c>
      <c r="E48" s="22">
        <v>281.5</v>
      </c>
      <c r="F48" s="22">
        <f t="shared" si="40"/>
        <v>1616.1125</v>
      </c>
      <c r="G48" s="22">
        <f t="shared" si="41"/>
        <v>1354.61</v>
      </c>
      <c r="H48" s="22">
        <f t="shared" si="42"/>
        <v>261.5025</v>
      </c>
      <c r="I48" s="33">
        <f t="shared" si="43"/>
        <v>17</v>
      </c>
      <c r="J48" s="34">
        <f t="shared" si="44"/>
        <v>13.6</v>
      </c>
      <c r="K48" s="35">
        <v>0</v>
      </c>
      <c r="L48" s="34">
        <f t="shared" si="45"/>
        <v>0</v>
      </c>
      <c r="M48" s="33">
        <f>VLOOKUP(B48,'[1]附件5-专科国奖'!$A$6:$I$53,9,FALSE)</f>
        <v>17</v>
      </c>
      <c r="N48" s="34">
        <f t="shared" si="46"/>
        <v>13.6</v>
      </c>
      <c r="O48" s="33">
        <f t="shared" si="47"/>
        <v>590</v>
      </c>
      <c r="P48" s="34">
        <f t="shared" si="48"/>
        <v>295</v>
      </c>
      <c r="Q48" s="33">
        <v>0</v>
      </c>
      <c r="R48" s="34">
        <f t="shared" si="49"/>
        <v>0</v>
      </c>
      <c r="S48" s="33">
        <f>VLOOKUP(B48,'[1]附件9-专科国励'!$A$6:$J$54,10,FALSE)</f>
        <v>590</v>
      </c>
      <c r="T48" s="34">
        <f t="shared" si="50"/>
        <v>295</v>
      </c>
      <c r="U48" s="34">
        <f t="shared" si="51"/>
        <v>1307.5125</v>
      </c>
      <c r="V48" s="34">
        <f t="shared" si="52"/>
        <v>1046.01</v>
      </c>
      <c r="W48" s="34">
        <f t="shared" si="53"/>
        <v>261.5025</v>
      </c>
      <c r="X48" s="34">
        <f t="shared" si="54"/>
        <v>411.2625</v>
      </c>
      <c r="Y48" s="34">
        <f t="shared" si="55"/>
        <v>329.01</v>
      </c>
      <c r="Z48" s="34">
        <f t="shared" si="56"/>
        <v>82.2525</v>
      </c>
      <c r="AA48" s="34">
        <f t="shared" si="57"/>
        <v>0</v>
      </c>
      <c r="AB48" s="22">
        <v>0</v>
      </c>
      <c r="AC48" s="34">
        <f t="shared" si="58"/>
        <v>0</v>
      </c>
      <c r="AD48" s="34">
        <f t="shared" si="59"/>
        <v>411.2625</v>
      </c>
      <c r="AE48" s="22">
        <f>VLOOKUP(B48,'[1]附件13-专科国助'!$A$6:$I$61,9,FALSE)</f>
        <v>329.01</v>
      </c>
      <c r="AF48" s="34">
        <f t="shared" si="60"/>
        <v>82.2525</v>
      </c>
      <c r="AG48" s="22">
        <f t="shared" si="61"/>
        <v>896.25</v>
      </c>
      <c r="AH48" s="40">
        <v>717</v>
      </c>
      <c r="AI48" s="40">
        <v>179.25</v>
      </c>
      <c r="AJ48" s="41">
        <v>0</v>
      </c>
      <c r="AK48" s="41">
        <v>896.25</v>
      </c>
      <c r="AL48" s="41">
        <f t="shared" si="7"/>
        <v>950</v>
      </c>
      <c r="AM48" s="41">
        <f t="shared" si="62"/>
        <v>930</v>
      </c>
      <c r="AN48" s="41">
        <f t="shared" si="8"/>
        <v>20</v>
      </c>
      <c r="AO48" s="28"/>
      <c r="AP48" s="41"/>
      <c r="AQ48" s="41">
        <f t="shared" si="9"/>
        <v>550</v>
      </c>
      <c r="AR48" s="41">
        <v>550</v>
      </c>
      <c r="AS48" s="41">
        <v>100</v>
      </c>
      <c r="AT48" s="41">
        <v>80</v>
      </c>
      <c r="AU48" s="41">
        <v>20</v>
      </c>
      <c r="AV48" s="41">
        <f t="shared" si="11"/>
        <v>300</v>
      </c>
      <c r="AW48" s="41">
        <v>300</v>
      </c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55"/>
      <c r="BP48" s="57">
        <v>2050305</v>
      </c>
    </row>
    <row r="49" s="2" customFormat="true" ht="12.75" spans="1:68">
      <c r="A49" s="23"/>
      <c r="B49" s="21" t="s">
        <v>93</v>
      </c>
      <c r="C49" s="20">
        <f t="shared" si="39"/>
        <v>2255.48</v>
      </c>
      <c r="D49" s="22">
        <f t="shared" si="13"/>
        <v>1938.72</v>
      </c>
      <c r="E49" s="22">
        <v>316.76</v>
      </c>
      <c r="F49" s="22">
        <f t="shared" si="40"/>
        <v>1832.475</v>
      </c>
      <c r="G49" s="22">
        <f t="shared" si="41"/>
        <v>1536.72</v>
      </c>
      <c r="H49" s="22">
        <f t="shared" si="42"/>
        <v>295.755</v>
      </c>
      <c r="I49" s="33">
        <f t="shared" si="43"/>
        <v>19</v>
      </c>
      <c r="J49" s="34">
        <f t="shared" si="44"/>
        <v>15.2</v>
      </c>
      <c r="K49" s="35">
        <v>0</v>
      </c>
      <c r="L49" s="34">
        <f t="shared" si="45"/>
        <v>0</v>
      </c>
      <c r="M49" s="33">
        <f>VLOOKUP(B49,'[1]附件5-专科国奖'!$A$6:$I$53,9,FALSE)</f>
        <v>19</v>
      </c>
      <c r="N49" s="34">
        <f t="shared" si="46"/>
        <v>15.2</v>
      </c>
      <c r="O49" s="33">
        <f t="shared" si="47"/>
        <v>677</v>
      </c>
      <c r="P49" s="34">
        <f t="shared" si="48"/>
        <v>338.5</v>
      </c>
      <c r="Q49" s="33">
        <v>0</v>
      </c>
      <c r="R49" s="34">
        <f t="shared" si="49"/>
        <v>0</v>
      </c>
      <c r="S49" s="33">
        <f>VLOOKUP(B49,'[1]附件9-专科国励'!$A$6:$J$54,10,FALSE)</f>
        <v>677</v>
      </c>
      <c r="T49" s="34">
        <f t="shared" si="50"/>
        <v>338.5</v>
      </c>
      <c r="U49" s="34">
        <f t="shared" si="51"/>
        <v>1478.775</v>
      </c>
      <c r="V49" s="34">
        <f t="shared" si="52"/>
        <v>1183.02</v>
      </c>
      <c r="W49" s="34">
        <f t="shared" si="53"/>
        <v>295.755</v>
      </c>
      <c r="X49" s="34">
        <f t="shared" si="54"/>
        <v>550.025</v>
      </c>
      <c r="Y49" s="34">
        <f t="shared" si="55"/>
        <v>440.02</v>
      </c>
      <c r="Z49" s="34">
        <f t="shared" si="56"/>
        <v>110.005</v>
      </c>
      <c r="AA49" s="34">
        <f t="shared" si="57"/>
        <v>0</v>
      </c>
      <c r="AB49" s="22">
        <v>0</v>
      </c>
      <c r="AC49" s="34">
        <f t="shared" si="58"/>
        <v>0</v>
      </c>
      <c r="AD49" s="34">
        <f t="shared" si="59"/>
        <v>550.025</v>
      </c>
      <c r="AE49" s="22">
        <f>VLOOKUP(B49,'[1]附件13-专科国助'!$A$6:$I$61,9,FALSE)</f>
        <v>440.02</v>
      </c>
      <c r="AF49" s="34">
        <f t="shared" si="60"/>
        <v>110.005</v>
      </c>
      <c r="AG49" s="22">
        <f t="shared" si="61"/>
        <v>928.75</v>
      </c>
      <c r="AH49" s="40">
        <v>743</v>
      </c>
      <c r="AI49" s="40">
        <v>185.75</v>
      </c>
      <c r="AJ49" s="41">
        <v>0</v>
      </c>
      <c r="AK49" s="41">
        <v>928.75</v>
      </c>
      <c r="AL49" s="41">
        <f t="shared" si="7"/>
        <v>423</v>
      </c>
      <c r="AM49" s="41">
        <f t="shared" si="62"/>
        <v>402</v>
      </c>
      <c r="AN49" s="41">
        <f t="shared" si="8"/>
        <v>21</v>
      </c>
      <c r="AO49" s="28"/>
      <c r="AP49" s="41"/>
      <c r="AQ49" s="41">
        <f t="shared" si="9"/>
        <v>8</v>
      </c>
      <c r="AR49" s="41">
        <v>8</v>
      </c>
      <c r="AS49" s="41">
        <v>105</v>
      </c>
      <c r="AT49" s="41">
        <v>84</v>
      </c>
      <c r="AU49" s="41">
        <v>21</v>
      </c>
      <c r="AV49" s="41">
        <f t="shared" si="11"/>
        <v>310</v>
      </c>
      <c r="AW49" s="41">
        <v>310</v>
      </c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55"/>
      <c r="BP49" s="57">
        <v>2050305</v>
      </c>
    </row>
    <row r="50" s="2" customFormat="true" ht="12.75" spans="1:68">
      <c r="A50" s="23"/>
      <c r="B50" s="21" t="s">
        <v>94</v>
      </c>
      <c r="C50" s="20">
        <f t="shared" si="39"/>
        <v>2132.4</v>
      </c>
      <c r="D50" s="22">
        <f t="shared" si="13"/>
        <v>1801.34</v>
      </c>
      <c r="E50" s="22">
        <v>331.06</v>
      </c>
      <c r="F50" s="22">
        <f t="shared" si="40"/>
        <v>1964.4</v>
      </c>
      <c r="G50" s="22">
        <f t="shared" si="41"/>
        <v>1635.34</v>
      </c>
      <c r="H50" s="22">
        <f t="shared" si="42"/>
        <v>329.06</v>
      </c>
      <c r="I50" s="33">
        <f t="shared" si="43"/>
        <v>17</v>
      </c>
      <c r="J50" s="34">
        <f t="shared" si="44"/>
        <v>13.6</v>
      </c>
      <c r="K50" s="35">
        <v>0</v>
      </c>
      <c r="L50" s="34">
        <f t="shared" si="45"/>
        <v>0</v>
      </c>
      <c r="M50" s="33">
        <f>VLOOKUP(B50,'[1]附件5-专科国奖'!$A$6:$I$53,9,FALSE)</f>
        <v>17</v>
      </c>
      <c r="N50" s="34">
        <f t="shared" si="46"/>
        <v>13.6</v>
      </c>
      <c r="O50" s="33">
        <f t="shared" si="47"/>
        <v>611</v>
      </c>
      <c r="P50" s="34">
        <f t="shared" si="48"/>
        <v>305.5</v>
      </c>
      <c r="Q50" s="33">
        <v>0</v>
      </c>
      <c r="R50" s="34">
        <f t="shared" si="49"/>
        <v>0</v>
      </c>
      <c r="S50" s="33">
        <f>VLOOKUP(B50,'[1]附件9-专科国励'!$A$6:$J$54,10,FALSE)</f>
        <v>611</v>
      </c>
      <c r="T50" s="34">
        <f t="shared" si="50"/>
        <v>305.5</v>
      </c>
      <c r="U50" s="34">
        <f t="shared" si="51"/>
        <v>1645.3</v>
      </c>
      <c r="V50" s="34">
        <f t="shared" si="52"/>
        <v>1316.24</v>
      </c>
      <c r="W50" s="34">
        <f t="shared" si="53"/>
        <v>329.06</v>
      </c>
      <c r="X50" s="34">
        <f t="shared" si="54"/>
        <v>522.8</v>
      </c>
      <c r="Y50" s="34">
        <f t="shared" si="55"/>
        <v>418.24</v>
      </c>
      <c r="Z50" s="34">
        <f t="shared" si="56"/>
        <v>104.56</v>
      </c>
      <c r="AA50" s="34">
        <f t="shared" si="57"/>
        <v>0</v>
      </c>
      <c r="AB50" s="22">
        <v>0</v>
      </c>
      <c r="AC50" s="34">
        <f t="shared" si="58"/>
        <v>0</v>
      </c>
      <c r="AD50" s="34">
        <f t="shared" si="59"/>
        <v>522.8</v>
      </c>
      <c r="AE50" s="22">
        <f>VLOOKUP(B50,'[1]附件13-专科国助'!$A$6:$I$61,9,FALSE)</f>
        <v>418.24</v>
      </c>
      <c r="AF50" s="34">
        <f t="shared" si="60"/>
        <v>104.56</v>
      </c>
      <c r="AG50" s="22">
        <f t="shared" si="61"/>
        <v>1122.5</v>
      </c>
      <c r="AH50" s="40">
        <v>898</v>
      </c>
      <c r="AI50" s="40">
        <v>224.5</v>
      </c>
      <c r="AJ50" s="41">
        <v>0</v>
      </c>
      <c r="AK50" s="41">
        <v>1122.5</v>
      </c>
      <c r="AL50" s="41">
        <f t="shared" si="7"/>
        <v>168</v>
      </c>
      <c r="AM50" s="41">
        <f t="shared" si="62"/>
        <v>166</v>
      </c>
      <c r="AN50" s="41">
        <f t="shared" si="8"/>
        <v>2</v>
      </c>
      <c r="AO50" s="28"/>
      <c r="AP50" s="41"/>
      <c r="AQ50" s="41">
        <f t="shared" si="9"/>
        <v>8</v>
      </c>
      <c r="AR50" s="41">
        <v>8</v>
      </c>
      <c r="AS50" s="41">
        <v>10</v>
      </c>
      <c r="AT50" s="41">
        <v>8</v>
      </c>
      <c r="AU50" s="41">
        <v>2</v>
      </c>
      <c r="AV50" s="41">
        <f t="shared" si="11"/>
        <v>150</v>
      </c>
      <c r="AW50" s="41">
        <v>150</v>
      </c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55"/>
      <c r="BP50" s="57">
        <v>2050305</v>
      </c>
    </row>
    <row r="51" s="2" customFormat="true" ht="12.75" spans="1:68">
      <c r="A51" s="23"/>
      <c r="B51" s="21" t="s">
        <v>95</v>
      </c>
      <c r="C51" s="20">
        <f t="shared" si="39"/>
        <v>2280.51</v>
      </c>
      <c r="D51" s="22">
        <f t="shared" si="13"/>
        <v>1998.07</v>
      </c>
      <c r="E51" s="22">
        <v>282.44</v>
      </c>
      <c r="F51" s="22">
        <f t="shared" si="40"/>
        <v>1615.5125</v>
      </c>
      <c r="G51" s="22">
        <f t="shared" si="41"/>
        <v>1353.07</v>
      </c>
      <c r="H51" s="22">
        <f t="shared" si="42"/>
        <v>262.4425</v>
      </c>
      <c r="I51" s="33">
        <f t="shared" si="43"/>
        <v>16</v>
      </c>
      <c r="J51" s="34">
        <f t="shared" si="44"/>
        <v>12.8</v>
      </c>
      <c r="K51" s="35">
        <v>0</v>
      </c>
      <c r="L51" s="34">
        <f t="shared" si="45"/>
        <v>0</v>
      </c>
      <c r="M51" s="33">
        <f>VLOOKUP(B51,'[1]附件5-专科国奖'!$A$6:$I$53,9,FALSE)</f>
        <v>16</v>
      </c>
      <c r="N51" s="34">
        <f t="shared" si="46"/>
        <v>12.8</v>
      </c>
      <c r="O51" s="33">
        <f t="shared" si="47"/>
        <v>581</v>
      </c>
      <c r="P51" s="34">
        <f t="shared" si="48"/>
        <v>290.5</v>
      </c>
      <c r="Q51" s="33">
        <v>0</v>
      </c>
      <c r="R51" s="34">
        <f t="shared" si="49"/>
        <v>0</v>
      </c>
      <c r="S51" s="33">
        <f>VLOOKUP(B51,'[1]附件9-专科国励'!$A$6:$J$54,10,FALSE)</f>
        <v>581</v>
      </c>
      <c r="T51" s="34">
        <f t="shared" si="50"/>
        <v>290.5</v>
      </c>
      <c r="U51" s="34">
        <f t="shared" si="51"/>
        <v>1312.2125</v>
      </c>
      <c r="V51" s="34">
        <f t="shared" si="52"/>
        <v>1049.77</v>
      </c>
      <c r="W51" s="34">
        <f t="shared" si="53"/>
        <v>262.4425</v>
      </c>
      <c r="X51" s="34">
        <f t="shared" si="54"/>
        <v>507.2125</v>
      </c>
      <c r="Y51" s="34">
        <f t="shared" si="55"/>
        <v>405.77</v>
      </c>
      <c r="Z51" s="34">
        <f t="shared" si="56"/>
        <v>101.4425</v>
      </c>
      <c r="AA51" s="34">
        <f t="shared" si="57"/>
        <v>0</v>
      </c>
      <c r="AB51" s="22">
        <v>0</v>
      </c>
      <c r="AC51" s="34">
        <f t="shared" si="58"/>
        <v>0</v>
      </c>
      <c r="AD51" s="34">
        <f t="shared" si="59"/>
        <v>507.2125</v>
      </c>
      <c r="AE51" s="22">
        <f>VLOOKUP(B51,'[1]附件13-专科国助'!$A$6:$I$61,9,FALSE)</f>
        <v>405.77</v>
      </c>
      <c r="AF51" s="34">
        <f t="shared" si="60"/>
        <v>101.4425</v>
      </c>
      <c r="AG51" s="22">
        <f t="shared" si="61"/>
        <v>805</v>
      </c>
      <c r="AH51" s="40">
        <v>644</v>
      </c>
      <c r="AI51" s="40">
        <v>161</v>
      </c>
      <c r="AJ51" s="41">
        <v>0</v>
      </c>
      <c r="AK51" s="41">
        <v>805</v>
      </c>
      <c r="AL51" s="41">
        <f t="shared" si="7"/>
        <v>665</v>
      </c>
      <c r="AM51" s="41">
        <f t="shared" si="62"/>
        <v>645</v>
      </c>
      <c r="AN51" s="41">
        <f t="shared" si="8"/>
        <v>20</v>
      </c>
      <c r="AO51" s="28"/>
      <c r="AP51" s="41"/>
      <c r="AQ51" s="41">
        <f t="shared" si="9"/>
        <v>25</v>
      </c>
      <c r="AR51" s="41">
        <v>25</v>
      </c>
      <c r="AS51" s="41">
        <v>100</v>
      </c>
      <c r="AT51" s="41">
        <v>80</v>
      </c>
      <c r="AU51" s="41">
        <v>20</v>
      </c>
      <c r="AV51" s="41">
        <f t="shared" si="11"/>
        <v>540</v>
      </c>
      <c r="AW51" s="41">
        <v>540</v>
      </c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55"/>
      <c r="BP51" s="57">
        <v>2050305</v>
      </c>
    </row>
    <row r="52" s="2" customFormat="true" ht="12.75" spans="1:68">
      <c r="A52" s="23"/>
      <c r="B52" s="21" t="s">
        <v>96</v>
      </c>
      <c r="C52" s="20">
        <f t="shared" si="39"/>
        <v>1909.13</v>
      </c>
      <c r="D52" s="22">
        <f t="shared" si="13"/>
        <v>1596.38</v>
      </c>
      <c r="E52" s="22">
        <v>312.75</v>
      </c>
      <c r="F52" s="22">
        <f t="shared" si="40"/>
        <v>1809.125</v>
      </c>
      <c r="G52" s="22">
        <f t="shared" si="41"/>
        <v>1500.38</v>
      </c>
      <c r="H52" s="22">
        <f t="shared" si="42"/>
        <v>308.745</v>
      </c>
      <c r="I52" s="33">
        <f t="shared" si="43"/>
        <v>13</v>
      </c>
      <c r="J52" s="34">
        <f t="shared" si="44"/>
        <v>10.4</v>
      </c>
      <c r="K52" s="35">
        <v>0</v>
      </c>
      <c r="L52" s="34">
        <f t="shared" si="45"/>
        <v>0</v>
      </c>
      <c r="M52" s="33">
        <f>VLOOKUP(B52,'[1]附件5-专科国奖'!$A$6:$I$53,9,FALSE)</f>
        <v>13</v>
      </c>
      <c r="N52" s="34">
        <f t="shared" si="46"/>
        <v>10.4</v>
      </c>
      <c r="O52" s="33">
        <f t="shared" si="47"/>
        <v>470</v>
      </c>
      <c r="P52" s="34">
        <f t="shared" si="48"/>
        <v>235</v>
      </c>
      <c r="Q52" s="33">
        <v>0</v>
      </c>
      <c r="R52" s="34">
        <f t="shared" si="49"/>
        <v>0</v>
      </c>
      <c r="S52" s="33">
        <f>VLOOKUP(B52,'[1]附件9-专科国励'!$A$6:$J$54,10,FALSE)</f>
        <v>470</v>
      </c>
      <c r="T52" s="34">
        <f t="shared" si="50"/>
        <v>235</v>
      </c>
      <c r="U52" s="34">
        <f t="shared" si="51"/>
        <v>1563.725</v>
      </c>
      <c r="V52" s="34">
        <f t="shared" si="52"/>
        <v>1254.98</v>
      </c>
      <c r="W52" s="34">
        <f t="shared" si="53"/>
        <v>308.745</v>
      </c>
      <c r="X52" s="34">
        <f t="shared" si="54"/>
        <v>499.975</v>
      </c>
      <c r="Y52" s="34">
        <f t="shared" si="55"/>
        <v>399.98</v>
      </c>
      <c r="Z52" s="34">
        <f t="shared" si="56"/>
        <v>99.995</v>
      </c>
      <c r="AA52" s="34">
        <f t="shared" si="57"/>
        <v>0</v>
      </c>
      <c r="AB52" s="22">
        <v>0</v>
      </c>
      <c r="AC52" s="34">
        <f t="shared" si="58"/>
        <v>0</v>
      </c>
      <c r="AD52" s="34">
        <f t="shared" si="59"/>
        <v>499.975</v>
      </c>
      <c r="AE52" s="22">
        <f>VLOOKUP(B52,'[1]附件13-专科国助'!$A$6:$I$61,9,FALSE)</f>
        <v>399.98</v>
      </c>
      <c r="AF52" s="34">
        <f t="shared" si="60"/>
        <v>99.995</v>
      </c>
      <c r="AG52" s="22">
        <f t="shared" si="61"/>
        <v>1063.75</v>
      </c>
      <c r="AH52" s="40">
        <v>855</v>
      </c>
      <c r="AI52" s="40">
        <v>208.75</v>
      </c>
      <c r="AJ52" s="41">
        <v>0</v>
      </c>
      <c r="AK52" s="41">
        <v>1063.75</v>
      </c>
      <c r="AL52" s="41">
        <f t="shared" si="7"/>
        <v>100</v>
      </c>
      <c r="AM52" s="41">
        <f t="shared" si="62"/>
        <v>96</v>
      </c>
      <c r="AN52" s="41">
        <f t="shared" si="8"/>
        <v>4</v>
      </c>
      <c r="AO52" s="28"/>
      <c r="AP52" s="41"/>
      <c r="AQ52" s="41">
        <f t="shared" si="9"/>
        <v>0</v>
      </c>
      <c r="AR52" s="41"/>
      <c r="AS52" s="41">
        <v>20</v>
      </c>
      <c r="AT52" s="41">
        <v>16</v>
      </c>
      <c r="AU52" s="41">
        <v>4</v>
      </c>
      <c r="AV52" s="41">
        <f t="shared" si="11"/>
        <v>80</v>
      </c>
      <c r="AW52" s="41">
        <v>80</v>
      </c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55"/>
      <c r="BP52" s="57">
        <v>2050305</v>
      </c>
    </row>
    <row r="53" s="2" customFormat="true" ht="12.75" spans="1:68">
      <c r="A53" s="23"/>
      <c r="B53" s="21" t="s">
        <v>97</v>
      </c>
      <c r="C53" s="20">
        <f t="shared" si="39"/>
        <v>2079.79</v>
      </c>
      <c r="D53" s="22">
        <f t="shared" si="13"/>
        <v>1801.53</v>
      </c>
      <c r="E53" s="22">
        <v>278.26</v>
      </c>
      <c r="F53" s="22">
        <f t="shared" si="40"/>
        <v>1599.7875</v>
      </c>
      <c r="G53" s="22">
        <f t="shared" si="41"/>
        <v>1339.53</v>
      </c>
      <c r="H53" s="22">
        <f t="shared" si="42"/>
        <v>260.2575</v>
      </c>
      <c r="I53" s="33">
        <f t="shared" si="43"/>
        <v>15</v>
      </c>
      <c r="J53" s="34">
        <f t="shared" si="44"/>
        <v>12</v>
      </c>
      <c r="K53" s="35">
        <v>0</v>
      </c>
      <c r="L53" s="34">
        <f t="shared" si="45"/>
        <v>0</v>
      </c>
      <c r="M53" s="33">
        <f>VLOOKUP(B53,'[1]附件5-专科国奖'!$A$6:$I$53,9,FALSE)</f>
        <v>15</v>
      </c>
      <c r="N53" s="34">
        <f t="shared" si="46"/>
        <v>12</v>
      </c>
      <c r="O53" s="33">
        <f t="shared" si="47"/>
        <v>533</v>
      </c>
      <c r="P53" s="34">
        <f t="shared" si="48"/>
        <v>266.5</v>
      </c>
      <c r="Q53" s="33">
        <v>0</v>
      </c>
      <c r="R53" s="34">
        <f t="shared" si="49"/>
        <v>0</v>
      </c>
      <c r="S53" s="33">
        <f>VLOOKUP(B53,'[1]附件9-专科国励'!$A$6:$J$54,10,FALSE)</f>
        <v>533</v>
      </c>
      <c r="T53" s="34">
        <f t="shared" si="50"/>
        <v>266.5</v>
      </c>
      <c r="U53" s="34">
        <f t="shared" si="51"/>
        <v>1321.2875</v>
      </c>
      <c r="V53" s="34">
        <f t="shared" si="52"/>
        <v>1061.03</v>
      </c>
      <c r="W53" s="34">
        <f t="shared" si="53"/>
        <v>260.2575</v>
      </c>
      <c r="X53" s="34">
        <f t="shared" si="54"/>
        <v>422.5375</v>
      </c>
      <c r="Y53" s="34">
        <f t="shared" si="55"/>
        <v>338.03</v>
      </c>
      <c r="Z53" s="34">
        <f t="shared" si="56"/>
        <v>84.5075</v>
      </c>
      <c r="AA53" s="34">
        <f t="shared" si="57"/>
        <v>0</v>
      </c>
      <c r="AB53" s="22">
        <v>0</v>
      </c>
      <c r="AC53" s="34">
        <f t="shared" si="58"/>
        <v>0</v>
      </c>
      <c r="AD53" s="34">
        <f t="shared" si="59"/>
        <v>422.5375</v>
      </c>
      <c r="AE53" s="22">
        <f>VLOOKUP(B53,'[1]附件13-专科国助'!$A$6:$I$61,9,FALSE)</f>
        <v>338.03</v>
      </c>
      <c r="AF53" s="34">
        <f t="shared" si="60"/>
        <v>84.5075</v>
      </c>
      <c r="AG53" s="22">
        <f t="shared" si="61"/>
        <v>898.75</v>
      </c>
      <c r="AH53" s="40">
        <v>723</v>
      </c>
      <c r="AI53" s="40">
        <v>175.75</v>
      </c>
      <c r="AJ53" s="41">
        <v>0</v>
      </c>
      <c r="AK53" s="41">
        <v>898.75</v>
      </c>
      <c r="AL53" s="41">
        <f t="shared" si="7"/>
        <v>480</v>
      </c>
      <c r="AM53" s="41">
        <f t="shared" si="62"/>
        <v>462</v>
      </c>
      <c r="AN53" s="41">
        <f t="shared" si="8"/>
        <v>18</v>
      </c>
      <c r="AO53" s="28"/>
      <c r="AP53" s="41"/>
      <c r="AQ53" s="41">
        <f t="shared" si="9"/>
        <v>0</v>
      </c>
      <c r="AR53" s="41"/>
      <c r="AS53" s="41">
        <v>90</v>
      </c>
      <c r="AT53" s="41">
        <v>72</v>
      </c>
      <c r="AU53" s="41">
        <v>18</v>
      </c>
      <c r="AV53" s="41">
        <f t="shared" si="11"/>
        <v>390</v>
      </c>
      <c r="AW53" s="41">
        <v>390</v>
      </c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55"/>
      <c r="BP53" s="57">
        <v>2050305</v>
      </c>
    </row>
    <row r="54" s="2" customFormat="true" ht="12.75" spans="1:68">
      <c r="A54" s="23"/>
      <c r="B54" s="21" t="s">
        <v>98</v>
      </c>
      <c r="C54" s="20">
        <f t="shared" si="39"/>
        <v>2112.59</v>
      </c>
      <c r="D54" s="22">
        <f t="shared" si="13"/>
        <v>1789.09</v>
      </c>
      <c r="E54" s="22">
        <v>323.5</v>
      </c>
      <c r="F54" s="22">
        <f t="shared" si="40"/>
        <v>1842.5875</v>
      </c>
      <c r="G54" s="22">
        <f t="shared" si="41"/>
        <v>1535.09</v>
      </c>
      <c r="H54" s="22">
        <f t="shared" si="42"/>
        <v>307.4975</v>
      </c>
      <c r="I54" s="33">
        <f t="shared" si="43"/>
        <v>17</v>
      </c>
      <c r="J54" s="34">
        <f t="shared" si="44"/>
        <v>13.6</v>
      </c>
      <c r="K54" s="35">
        <v>0</v>
      </c>
      <c r="L54" s="34">
        <f t="shared" si="45"/>
        <v>0</v>
      </c>
      <c r="M54" s="33">
        <f>VLOOKUP(B54,'[1]附件5-专科国奖'!$A$6:$I$53,9,FALSE)</f>
        <v>17</v>
      </c>
      <c r="N54" s="34">
        <f t="shared" si="46"/>
        <v>13.6</v>
      </c>
      <c r="O54" s="33">
        <f t="shared" si="47"/>
        <v>583</v>
      </c>
      <c r="P54" s="34">
        <f t="shared" si="48"/>
        <v>291.5</v>
      </c>
      <c r="Q54" s="33">
        <v>0</v>
      </c>
      <c r="R54" s="34">
        <f t="shared" si="49"/>
        <v>0</v>
      </c>
      <c r="S54" s="33">
        <f>VLOOKUP(B54,'[1]附件9-专科国励'!$A$6:$J$54,10,FALSE)</f>
        <v>583</v>
      </c>
      <c r="T54" s="34">
        <f t="shared" si="50"/>
        <v>291.5</v>
      </c>
      <c r="U54" s="34">
        <f t="shared" si="51"/>
        <v>1537.4875</v>
      </c>
      <c r="V54" s="34">
        <f t="shared" si="52"/>
        <v>1229.99</v>
      </c>
      <c r="W54" s="34">
        <f t="shared" si="53"/>
        <v>307.4975</v>
      </c>
      <c r="X54" s="34">
        <f t="shared" si="54"/>
        <v>557.4875</v>
      </c>
      <c r="Y54" s="34">
        <f t="shared" si="55"/>
        <v>445.99</v>
      </c>
      <c r="Z54" s="34">
        <f t="shared" si="56"/>
        <v>111.4975</v>
      </c>
      <c r="AA54" s="34">
        <f t="shared" si="57"/>
        <v>0</v>
      </c>
      <c r="AB54" s="22">
        <v>0</v>
      </c>
      <c r="AC54" s="34">
        <f t="shared" si="58"/>
        <v>0</v>
      </c>
      <c r="AD54" s="34">
        <f t="shared" si="59"/>
        <v>557.4875</v>
      </c>
      <c r="AE54" s="22">
        <f>VLOOKUP(B54,'[1]附件13-专科国助'!$A$6:$I$61,9,FALSE)</f>
        <v>445.99</v>
      </c>
      <c r="AF54" s="34">
        <f t="shared" si="60"/>
        <v>111.4975</v>
      </c>
      <c r="AG54" s="22">
        <f t="shared" si="61"/>
        <v>980</v>
      </c>
      <c r="AH54" s="40">
        <v>784</v>
      </c>
      <c r="AI54" s="40">
        <v>196</v>
      </c>
      <c r="AJ54" s="41">
        <v>0</v>
      </c>
      <c r="AK54" s="41">
        <v>980</v>
      </c>
      <c r="AL54" s="41">
        <f t="shared" si="7"/>
        <v>270</v>
      </c>
      <c r="AM54" s="41">
        <f t="shared" si="62"/>
        <v>254</v>
      </c>
      <c r="AN54" s="41">
        <f t="shared" si="8"/>
        <v>16</v>
      </c>
      <c r="AO54" s="41">
        <f>AP54</f>
        <v>10</v>
      </c>
      <c r="AP54" s="41">
        <v>10</v>
      </c>
      <c r="AQ54" s="41">
        <f t="shared" si="9"/>
        <v>0</v>
      </c>
      <c r="AR54" s="41"/>
      <c r="AS54" s="41">
        <v>80</v>
      </c>
      <c r="AT54" s="41">
        <v>64</v>
      </c>
      <c r="AU54" s="41">
        <v>16</v>
      </c>
      <c r="AV54" s="41">
        <f t="shared" si="11"/>
        <v>180</v>
      </c>
      <c r="AW54" s="41">
        <v>180</v>
      </c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55"/>
      <c r="BP54" s="57">
        <v>2050305</v>
      </c>
    </row>
    <row r="55" s="2" customFormat="true" ht="12.75" spans="1:68">
      <c r="A55" s="23"/>
      <c r="B55" s="21" t="s">
        <v>99</v>
      </c>
      <c r="C55" s="20">
        <f t="shared" si="39"/>
        <v>498.59</v>
      </c>
      <c r="D55" s="22">
        <f t="shared" si="13"/>
        <v>432.23</v>
      </c>
      <c r="E55" s="22">
        <v>66.36</v>
      </c>
      <c r="F55" s="22">
        <f t="shared" si="40"/>
        <v>433.5875</v>
      </c>
      <c r="G55" s="22">
        <f t="shared" si="41"/>
        <v>368.23</v>
      </c>
      <c r="H55" s="22">
        <f t="shared" si="42"/>
        <v>65.3575</v>
      </c>
      <c r="I55" s="33">
        <f t="shared" si="43"/>
        <v>6</v>
      </c>
      <c r="J55" s="34">
        <f t="shared" si="44"/>
        <v>4.8</v>
      </c>
      <c r="K55" s="35">
        <v>0</v>
      </c>
      <c r="L55" s="34">
        <f t="shared" si="45"/>
        <v>0</v>
      </c>
      <c r="M55" s="33">
        <f>VLOOKUP(B55,'[1]附件5-专科国奖'!$A$6:$I$53,9,FALSE)</f>
        <v>6</v>
      </c>
      <c r="N55" s="34">
        <f t="shared" si="46"/>
        <v>4.8</v>
      </c>
      <c r="O55" s="33">
        <f t="shared" si="47"/>
        <v>204</v>
      </c>
      <c r="P55" s="34">
        <f t="shared" si="48"/>
        <v>102</v>
      </c>
      <c r="Q55" s="33">
        <v>0</v>
      </c>
      <c r="R55" s="34">
        <f t="shared" si="49"/>
        <v>0</v>
      </c>
      <c r="S55" s="33">
        <f>VLOOKUP(B55,'[1]附件9-专科国励'!$A$6:$J$54,10,FALSE)</f>
        <v>204</v>
      </c>
      <c r="T55" s="34">
        <f t="shared" si="50"/>
        <v>102</v>
      </c>
      <c r="U55" s="34">
        <f t="shared" si="51"/>
        <v>326.7875</v>
      </c>
      <c r="V55" s="34">
        <f t="shared" si="52"/>
        <v>261.43</v>
      </c>
      <c r="W55" s="34">
        <f t="shared" si="53"/>
        <v>65.3575</v>
      </c>
      <c r="X55" s="34">
        <f t="shared" si="54"/>
        <v>131.975</v>
      </c>
      <c r="Y55" s="34">
        <f t="shared" si="55"/>
        <v>105.58</v>
      </c>
      <c r="Z55" s="34">
        <f t="shared" si="56"/>
        <v>26.395</v>
      </c>
      <c r="AA55" s="34">
        <f t="shared" si="57"/>
        <v>0</v>
      </c>
      <c r="AB55" s="22">
        <v>0</v>
      </c>
      <c r="AC55" s="34">
        <f t="shared" si="58"/>
        <v>0</v>
      </c>
      <c r="AD55" s="34">
        <f t="shared" si="59"/>
        <v>131.975</v>
      </c>
      <c r="AE55" s="22">
        <f>VLOOKUP(B55,'[1]附件13-专科国助'!$A$6:$I$61,9,FALSE)</f>
        <v>105.58</v>
      </c>
      <c r="AF55" s="34">
        <f t="shared" si="60"/>
        <v>26.395</v>
      </c>
      <c r="AG55" s="22">
        <f t="shared" si="61"/>
        <v>194.8125</v>
      </c>
      <c r="AH55" s="40">
        <v>155.85</v>
      </c>
      <c r="AI55" s="40">
        <v>38.9625</v>
      </c>
      <c r="AJ55" s="41">
        <v>0</v>
      </c>
      <c r="AK55" s="41">
        <v>194.8125</v>
      </c>
      <c r="AL55" s="41">
        <f t="shared" si="7"/>
        <v>65</v>
      </c>
      <c r="AM55" s="41">
        <f t="shared" si="62"/>
        <v>64</v>
      </c>
      <c r="AN55" s="41">
        <f t="shared" si="8"/>
        <v>1</v>
      </c>
      <c r="AO55" s="28"/>
      <c r="AP55" s="41"/>
      <c r="AQ55" s="41">
        <f t="shared" si="9"/>
        <v>0</v>
      </c>
      <c r="AR55" s="41"/>
      <c r="AS55" s="41">
        <v>5</v>
      </c>
      <c r="AT55" s="41">
        <v>4</v>
      </c>
      <c r="AU55" s="41">
        <v>1</v>
      </c>
      <c r="AV55" s="41">
        <f t="shared" si="11"/>
        <v>60</v>
      </c>
      <c r="AW55" s="41">
        <v>60</v>
      </c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55"/>
      <c r="BP55" s="57">
        <v>2050305</v>
      </c>
    </row>
    <row r="56" s="2" customFormat="true" ht="12.75" spans="1:68">
      <c r="A56" s="23"/>
      <c r="B56" s="21" t="s">
        <v>100</v>
      </c>
      <c r="C56" s="20">
        <f t="shared" si="39"/>
        <v>988.66</v>
      </c>
      <c r="D56" s="22">
        <f t="shared" si="13"/>
        <v>833.15</v>
      </c>
      <c r="E56" s="22">
        <v>155.51</v>
      </c>
      <c r="F56" s="22">
        <f t="shared" si="40"/>
        <v>908.6625</v>
      </c>
      <c r="G56" s="22">
        <f t="shared" si="41"/>
        <v>753.15</v>
      </c>
      <c r="H56" s="22">
        <f t="shared" si="42"/>
        <v>155.5125</v>
      </c>
      <c r="I56" s="33">
        <f t="shared" si="43"/>
        <v>7</v>
      </c>
      <c r="J56" s="34">
        <f t="shared" si="44"/>
        <v>5.6</v>
      </c>
      <c r="K56" s="35">
        <v>0</v>
      </c>
      <c r="L56" s="34">
        <f t="shared" si="45"/>
        <v>0</v>
      </c>
      <c r="M56" s="33">
        <f>VLOOKUP(B56,'[1]附件5-专科国奖'!$A$6:$I$53,9,FALSE)</f>
        <v>7</v>
      </c>
      <c r="N56" s="34">
        <f t="shared" si="46"/>
        <v>5.6</v>
      </c>
      <c r="O56" s="33">
        <f t="shared" si="47"/>
        <v>251</v>
      </c>
      <c r="P56" s="34">
        <f t="shared" si="48"/>
        <v>125.5</v>
      </c>
      <c r="Q56" s="33">
        <v>0</v>
      </c>
      <c r="R56" s="34">
        <f t="shared" si="49"/>
        <v>0</v>
      </c>
      <c r="S56" s="33">
        <f>VLOOKUP(B56,'[1]附件9-专科国励'!$A$6:$J$54,10,FALSE)</f>
        <v>251</v>
      </c>
      <c r="T56" s="34">
        <f t="shared" si="50"/>
        <v>125.5</v>
      </c>
      <c r="U56" s="34">
        <f t="shared" si="51"/>
        <v>777.5625</v>
      </c>
      <c r="V56" s="34">
        <f t="shared" si="52"/>
        <v>622.05</v>
      </c>
      <c r="W56" s="34">
        <f t="shared" si="53"/>
        <v>155.5125</v>
      </c>
      <c r="X56" s="34">
        <f t="shared" si="54"/>
        <v>243.8125</v>
      </c>
      <c r="Y56" s="34">
        <f t="shared" si="55"/>
        <v>195.05</v>
      </c>
      <c r="Z56" s="34">
        <f t="shared" si="56"/>
        <v>48.7625</v>
      </c>
      <c r="AA56" s="34">
        <f t="shared" si="57"/>
        <v>0</v>
      </c>
      <c r="AB56" s="22">
        <v>0</v>
      </c>
      <c r="AC56" s="34">
        <f t="shared" si="58"/>
        <v>0</v>
      </c>
      <c r="AD56" s="34">
        <f t="shared" si="59"/>
        <v>243.8125</v>
      </c>
      <c r="AE56" s="22">
        <f>VLOOKUP(B56,'[1]附件13-专科国助'!$A$6:$I$61,9,FALSE)</f>
        <v>195.05</v>
      </c>
      <c r="AF56" s="34">
        <f t="shared" si="60"/>
        <v>48.7625</v>
      </c>
      <c r="AG56" s="22">
        <f t="shared" si="61"/>
        <v>533.75</v>
      </c>
      <c r="AH56" s="40">
        <v>427</v>
      </c>
      <c r="AI56" s="40">
        <v>106.75</v>
      </c>
      <c r="AJ56" s="41">
        <v>0</v>
      </c>
      <c r="AK56" s="41">
        <v>533.75</v>
      </c>
      <c r="AL56" s="41">
        <f t="shared" si="7"/>
        <v>80</v>
      </c>
      <c r="AM56" s="41">
        <f t="shared" si="62"/>
        <v>80</v>
      </c>
      <c r="AN56" s="41">
        <f t="shared" si="8"/>
        <v>0</v>
      </c>
      <c r="AO56" s="28"/>
      <c r="AP56" s="41"/>
      <c r="AQ56" s="41">
        <f t="shared" si="9"/>
        <v>0</v>
      </c>
      <c r="AR56" s="41"/>
      <c r="AS56" s="41">
        <v>0</v>
      </c>
      <c r="AT56" s="41">
        <v>0</v>
      </c>
      <c r="AU56" s="41">
        <v>0</v>
      </c>
      <c r="AV56" s="41">
        <f t="shared" si="11"/>
        <v>80</v>
      </c>
      <c r="AW56" s="41">
        <v>80</v>
      </c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55"/>
      <c r="BP56" s="57">
        <v>2050305</v>
      </c>
    </row>
    <row r="57" s="4" customFormat="true" ht="12.75" spans="1:68">
      <c r="A57" s="23" t="s">
        <v>101</v>
      </c>
      <c r="B57" s="17" t="s">
        <v>62</v>
      </c>
      <c r="C57" s="16">
        <f t="shared" si="39"/>
        <v>53174.76</v>
      </c>
      <c r="D57" s="16">
        <f>SUM(D58:D95)</f>
        <v>46941.31</v>
      </c>
      <c r="E57" s="16">
        <f>SUM(E58:E95)</f>
        <v>6233.45</v>
      </c>
      <c r="F57" s="28">
        <f t="shared" ref="F57:AO57" si="63">SUM(F59:F95)</f>
        <v>33699.3625</v>
      </c>
      <c r="G57" s="28">
        <f t="shared" si="63"/>
        <v>27881.11</v>
      </c>
      <c r="H57" s="28">
        <f t="shared" si="63"/>
        <v>5818.2525</v>
      </c>
      <c r="I57" s="32">
        <f t="shared" si="63"/>
        <v>322</v>
      </c>
      <c r="J57" s="28">
        <f t="shared" si="63"/>
        <v>257.6</v>
      </c>
      <c r="K57" s="32">
        <f t="shared" si="63"/>
        <v>223</v>
      </c>
      <c r="L57" s="28">
        <f t="shared" si="63"/>
        <v>178.4</v>
      </c>
      <c r="M57" s="32">
        <f t="shared" si="63"/>
        <v>99</v>
      </c>
      <c r="N57" s="28">
        <f t="shared" si="63"/>
        <v>79.2</v>
      </c>
      <c r="O57" s="32">
        <f t="shared" si="63"/>
        <v>8781</v>
      </c>
      <c r="P57" s="28">
        <f t="shared" si="63"/>
        <v>4390.5</v>
      </c>
      <c r="Q57" s="32">
        <f t="shared" si="63"/>
        <v>5399</v>
      </c>
      <c r="R57" s="28">
        <f t="shared" si="63"/>
        <v>2699.5</v>
      </c>
      <c r="S57" s="32">
        <f t="shared" si="63"/>
        <v>3382</v>
      </c>
      <c r="T57" s="28">
        <f t="shared" si="63"/>
        <v>1691</v>
      </c>
      <c r="U57" s="28">
        <f t="shared" si="63"/>
        <v>29051.2625</v>
      </c>
      <c r="V57" s="28">
        <f t="shared" si="63"/>
        <v>23233.01</v>
      </c>
      <c r="W57" s="28">
        <f t="shared" si="63"/>
        <v>5818.2525</v>
      </c>
      <c r="X57" s="28">
        <f t="shared" si="63"/>
        <v>9958.125</v>
      </c>
      <c r="Y57" s="28">
        <f t="shared" si="63"/>
        <v>7966.5</v>
      </c>
      <c r="Z57" s="28">
        <f t="shared" si="63"/>
        <v>1991.625</v>
      </c>
      <c r="AA57" s="28">
        <f t="shared" si="63"/>
        <v>5853.75</v>
      </c>
      <c r="AB57" s="28">
        <f t="shared" si="63"/>
        <v>4683</v>
      </c>
      <c r="AC57" s="28">
        <f t="shared" si="63"/>
        <v>1170.75</v>
      </c>
      <c r="AD57" s="28">
        <f t="shared" si="63"/>
        <v>4104.375</v>
      </c>
      <c r="AE57" s="28">
        <f t="shared" si="63"/>
        <v>3283.5</v>
      </c>
      <c r="AF57" s="28">
        <f t="shared" si="63"/>
        <v>820.875</v>
      </c>
      <c r="AG57" s="28">
        <f t="shared" si="63"/>
        <v>19093.1375</v>
      </c>
      <c r="AH57" s="28">
        <f t="shared" si="63"/>
        <v>15266.51</v>
      </c>
      <c r="AI57" s="28">
        <f t="shared" si="63"/>
        <v>3826.6275</v>
      </c>
      <c r="AJ57" s="28">
        <f t="shared" si="63"/>
        <v>11326.475</v>
      </c>
      <c r="AK57" s="28">
        <f t="shared" si="63"/>
        <v>7766.6625</v>
      </c>
      <c r="AL57" s="28">
        <f t="shared" si="7"/>
        <v>19042.4</v>
      </c>
      <c r="AM57" s="28">
        <f t="shared" si="62"/>
        <v>18710.6</v>
      </c>
      <c r="AN57" s="28">
        <f t="shared" si="8"/>
        <v>331.8</v>
      </c>
      <c r="AO57" s="28">
        <f>AP57</f>
        <v>3619.4</v>
      </c>
      <c r="AP57" s="28">
        <f>SUM(AP58:AP95)</f>
        <v>3619.4</v>
      </c>
      <c r="AQ57" s="28">
        <f t="shared" si="9"/>
        <v>218</v>
      </c>
      <c r="AR57" s="28">
        <f>SUM(AR59:AR95)</f>
        <v>218</v>
      </c>
      <c r="AS57" s="28">
        <f t="shared" ref="AS57:AV57" si="64">SUM(AS58:AS95)</f>
        <v>6668</v>
      </c>
      <c r="AT57" s="28">
        <f t="shared" si="64"/>
        <v>6336.2</v>
      </c>
      <c r="AU57" s="28">
        <f t="shared" si="64"/>
        <v>331.8</v>
      </c>
      <c r="AV57" s="28">
        <f t="shared" si="11"/>
        <v>8537</v>
      </c>
      <c r="AW57" s="28">
        <f>SUM(AW59:AW95)</f>
        <v>8537</v>
      </c>
      <c r="AX57" s="46">
        <f>SUM(AX59:AX95)</f>
        <v>433</v>
      </c>
      <c r="AY57" s="46">
        <f t="shared" ref="AY57:BO57" si="65">SUM(AY59:AY95)</f>
        <v>349.6</v>
      </c>
      <c r="AZ57" s="46">
        <f t="shared" si="65"/>
        <v>83.4</v>
      </c>
      <c r="BA57" s="46">
        <f t="shared" si="65"/>
        <v>16</v>
      </c>
      <c r="BB57" s="46">
        <f t="shared" si="65"/>
        <v>0</v>
      </c>
      <c r="BC57" s="46">
        <f t="shared" si="65"/>
        <v>0</v>
      </c>
      <c r="BD57" s="46">
        <f t="shared" si="65"/>
        <v>8</v>
      </c>
      <c r="BE57" s="46">
        <f t="shared" si="65"/>
        <v>16</v>
      </c>
      <c r="BF57" s="46">
        <f t="shared" si="65"/>
        <v>231.6</v>
      </c>
      <c r="BG57" s="46">
        <f t="shared" si="65"/>
        <v>0</v>
      </c>
      <c r="BH57" s="46">
        <f t="shared" si="65"/>
        <v>0</v>
      </c>
      <c r="BI57" s="46">
        <f t="shared" si="65"/>
        <v>772</v>
      </c>
      <c r="BJ57" s="46">
        <f t="shared" si="65"/>
        <v>231.6</v>
      </c>
      <c r="BK57" s="46">
        <f t="shared" si="65"/>
        <v>185.4</v>
      </c>
      <c r="BL57" s="46">
        <f t="shared" si="65"/>
        <v>0</v>
      </c>
      <c r="BM57" s="46">
        <f t="shared" si="65"/>
        <v>0</v>
      </c>
      <c r="BN57" s="46">
        <f t="shared" si="65"/>
        <v>618</v>
      </c>
      <c r="BO57" s="54">
        <f t="shared" si="65"/>
        <v>185.4</v>
      </c>
      <c r="BP57" s="46"/>
    </row>
    <row r="58" s="5" customFormat="true" ht="12.75" spans="1:68">
      <c r="A58" s="23"/>
      <c r="B58" s="21" t="s">
        <v>101</v>
      </c>
      <c r="C58" s="20">
        <f t="shared" ref="C58:C95" si="66">D58+E58</f>
        <v>8680</v>
      </c>
      <c r="D58" s="22">
        <v>8680</v>
      </c>
      <c r="E58" s="16"/>
      <c r="F58" s="28"/>
      <c r="G58" s="28"/>
      <c r="H58" s="28"/>
      <c r="I58" s="32"/>
      <c r="J58" s="28"/>
      <c r="K58" s="32"/>
      <c r="L58" s="28"/>
      <c r="M58" s="32"/>
      <c r="N58" s="28"/>
      <c r="O58" s="32"/>
      <c r="P58" s="28"/>
      <c r="Q58" s="32"/>
      <c r="R58" s="28"/>
      <c r="S58" s="32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41">
        <f t="shared" si="7"/>
        <v>8680</v>
      </c>
      <c r="AM58" s="41">
        <f t="shared" si="62"/>
        <v>8680</v>
      </c>
      <c r="AN58" s="28"/>
      <c r="AO58" s="41">
        <f>AP58</f>
        <v>3671</v>
      </c>
      <c r="AP58" s="22">
        <v>3671</v>
      </c>
      <c r="AQ58" s="41">
        <f>AR58</f>
        <v>0</v>
      </c>
      <c r="AR58" s="28"/>
      <c r="AS58" s="22">
        <v>5009</v>
      </c>
      <c r="AT58" s="22">
        <v>5009</v>
      </c>
      <c r="AU58" s="28"/>
      <c r="AV58" s="41">
        <f t="shared" ref="AV58:AV95" si="67">AW58</f>
        <v>0</v>
      </c>
      <c r="AW58" s="28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54"/>
      <c r="BP58" s="56">
        <v>2050205</v>
      </c>
    </row>
    <row r="59" s="2" customFormat="true" ht="12.75" spans="1:68">
      <c r="A59" s="23"/>
      <c r="B59" s="21" t="s">
        <v>102</v>
      </c>
      <c r="C59" s="20">
        <f t="shared" si="66"/>
        <v>1156.67</v>
      </c>
      <c r="D59" s="22">
        <f t="shared" ref="D59:D76" si="68">G59+AM59+AY59</f>
        <v>992.58</v>
      </c>
      <c r="E59" s="22">
        <v>164.09</v>
      </c>
      <c r="F59" s="22">
        <f t="shared" ref="F59:F70" si="69">G59+H59</f>
        <v>956.675</v>
      </c>
      <c r="G59" s="22">
        <f t="shared" ref="G59:G70" si="70">J59+P59+V59</f>
        <v>796.58</v>
      </c>
      <c r="H59" s="22">
        <f t="shared" ref="H59:H70" si="71">W59</f>
        <v>160.095</v>
      </c>
      <c r="I59" s="33">
        <f t="shared" ref="I59:I70" si="72">K59+M59</f>
        <v>9</v>
      </c>
      <c r="J59" s="34">
        <f t="shared" ref="J59:J70" si="73">L59+N59</f>
        <v>7.2</v>
      </c>
      <c r="K59" s="35">
        <v>0</v>
      </c>
      <c r="L59" s="34">
        <f t="shared" ref="L59:L70" si="74">K59*0.8</f>
        <v>0</v>
      </c>
      <c r="M59" s="33">
        <f>VLOOKUP(B59,'[1]附件5-专科国奖'!$A$6:$I$53,9,FALSE)</f>
        <v>9</v>
      </c>
      <c r="N59" s="34">
        <f t="shared" ref="N59:N70" si="75">M59*0.8</f>
        <v>7.2</v>
      </c>
      <c r="O59" s="33">
        <f t="shared" ref="O59:O70" si="76">Q59+S59</f>
        <v>298</v>
      </c>
      <c r="P59" s="34">
        <f t="shared" ref="P59:P70" si="77">R59+T59</f>
        <v>149</v>
      </c>
      <c r="Q59" s="33">
        <v>0</v>
      </c>
      <c r="R59" s="34">
        <f t="shared" ref="R59:R70" si="78">Q59*0.5</f>
        <v>0</v>
      </c>
      <c r="S59" s="33">
        <f>VLOOKUP(B59,'[1]附件9-专科国励'!$A$6:$J$54,10,FALSE)</f>
        <v>298</v>
      </c>
      <c r="T59" s="34">
        <f t="shared" ref="T59:T70" si="79">S59*0.5</f>
        <v>149</v>
      </c>
      <c r="U59" s="34">
        <f t="shared" ref="U59:U70" si="80">V59+W59</f>
        <v>800.475</v>
      </c>
      <c r="V59" s="34">
        <f t="shared" ref="V59:V70" si="81">Y59+AH59</f>
        <v>640.38</v>
      </c>
      <c r="W59" s="34">
        <f t="shared" ref="W59:W70" si="82">Z59+AI59</f>
        <v>160.095</v>
      </c>
      <c r="X59" s="34">
        <f t="shared" ref="X59:X70" si="83">Y59+Z59</f>
        <v>251.725</v>
      </c>
      <c r="Y59" s="34">
        <f t="shared" ref="Y59:Y70" si="84">AB59+AE59</f>
        <v>201.38</v>
      </c>
      <c r="Z59" s="34">
        <f t="shared" ref="Z59:Z70" si="85">AC59+AF59</f>
        <v>50.345</v>
      </c>
      <c r="AA59" s="34">
        <f t="shared" ref="AA59:AA70" si="86">AB59+AC59</f>
        <v>0</v>
      </c>
      <c r="AB59" s="22">
        <v>0</v>
      </c>
      <c r="AC59" s="34">
        <f t="shared" ref="AC59:AC70" si="87">AB59/4</f>
        <v>0</v>
      </c>
      <c r="AD59" s="34">
        <f t="shared" ref="AD59:AD70" si="88">AE59+AF59</f>
        <v>251.725</v>
      </c>
      <c r="AE59" s="22">
        <f>VLOOKUP(B59,'[1]附件13-专科国助'!$A$6:$I$61,9,FALSE)</f>
        <v>201.38</v>
      </c>
      <c r="AF59" s="34">
        <f t="shared" ref="AF59:AF70" si="89">AE59/4</f>
        <v>50.345</v>
      </c>
      <c r="AG59" s="22">
        <f t="shared" ref="AG59:AG70" si="90">AH59+AI59</f>
        <v>548.75</v>
      </c>
      <c r="AH59" s="40">
        <v>439</v>
      </c>
      <c r="AI59" s="40">
        <v>109.75</v>
      </c>
      <c r="AJ59" s="41">
        <v>0</v>
      </c>
      <c r="AK59" s="41">
        <v>548.75</v>
      </c>
      <c r="AL59" s="41">
        <f t="shared" ref="AL59:AL95" si="91">AM59+AN59</f>
        <v>200</v>
      </c>
      <c r="AM59" s="41">
        <f t="shared" si="62"/>
        <v>196</v>
      </c>
      <c r="AN59" s="41">
        <f t="shared" ref="AN59:AN76" si="92">AU59</f>
        <v>4</v>
      </c>
      <c r="AO59" s="41"/>
      <c r="AP59" s="41"/>
      <c r="AQ59" s="41">
        <f t="shared" ref="AQ59:AQ95" si="93">AR59</f>
        <v>20</v>
      </c>
      <c r="AR59" s="41">
        <v>20</v>
      </c>
      <c r="AS59" s="41">
        <v>20</v>
      </c>
      <c r="AT59" s="41">
        <v>16</v>
      </c>
      <c r="AU59" s="41">
        <v>4</v>
      </c>
      <c r="AV59" s="41">
        <f t="shared" si="67"/>
        <v>160</v>
      </c>
      <c r="AW59" s="41">
        <v>160</v>
      </c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55"/>
      <c r="BP59" s="57">
        <v>2050305</v>
      </c>
    </row>
    <row r="60" s="2" customFormat="true" ht="12.75" spans="1:68">
      <c r="A60" s="23"/>
      <c r="B60" s="21" t="s">
        <v>103</v>
      </c>
      <c r="C60" s="20">
        <f t="shared" si="66"/>
        <v>2696.33</v>
      </c>
      <c r="D60" s="22">
        <f t="shared" si="68"/>
        <v>2318.41</v>
      </c>
      <c r="E60" s="22">
        <v>377.92</v>
      </c>
      <c r="F60" s="22">
        <f t="shared" si="69"/>
        <v>2066.3375</v>
      </c>
      <c r="G60" s="22">
        <f t="shared" si="70"/>
        <v>1708.41</v>
      </c>
      <c r="H60" s="22">
        <f t="shared" si="71"/>
        <v>357.9275</v>
      </c>
      <c r="I60" s="33">
        <f t="shared" si="72"/>
        <v>19</v>
      </c>
      <c r="J60" s="34">
        <f t="shared" si="73"/>
        <v>15.2</v>
      </c>
      <c r="K60" s="35">
        <f>VLOOKUP(B60,'[1]附件3-本科国奖'!$A$6:$J$54,10,FALSE)</f>
        <v>16</v>
      </c>
      <c r="L60" s="34">
        <f t="shared" si="74"/>
        <v>12.8</v>
      </c>
      <c r="M60" s="33">
        <f>VLOOKUP(B60,'[1]附件5-专科国奖'!$A$6:$I$53,9,FALSE)</f>
        <v>3</v>
      </c>
      <c r="N60" s="34">
        <f t="shared" si="75"/>
        <v>2.4</v>
      </c>
      <c r="O60" s="33">
        <f t="shared" si="76"/>
        <v>523</v>
      </c>
      <c r="P60" s="34">
        <f t="shared" si="77"/>
        <v>261.5</v>
      </c>
      <c r="Q60" s="33">
        <f>VLOOKUP(B60,'[1]附件7-本科国励'!$A$6:$K$54,11,FALSE)</f>
        <v>415</v>
      </c>
      <c r="R60" s="34">
        <f t="shared" si="78"/>
        <v>207.5</v>
      </c>
      <c r="S60" s="33">
        <f>VLOOKUP(B60,'[1]附件9-专科国励'!$A$6:$J$54,10,FALSE)</f>
        <v>108</v>
      </c>
      <c r="T60" s="34">
        <f t="shared" si="79"/>
        <v>54</v>
      </c>
      <c r="U60" s="34">
        <f t="shared" si="80"/>
        <v>1789.6375</v>
      </c>
      <c r="V60" s="34">
        <f t="shared" si="81"/>
        <v>1431.71</v>
      </c>
      <c r="W60" s="34">
        <f t="shared" si="82"/>
        <v>357.9275</v>
      </c>
      <c r="X60" s="34">
        <f t="shared" si="83"/>
        <v>638.3875</v>
      </c>
      <c r="Y60" s="34">
        <f t="shared" si="84"/>
        <v>510.71</v>
      </c>
      <c r="Z60" s="34">
        <f t="shared" si="85"/>
        <v>127.6775</v>
      </c>
      <c r="AA60" s="34">
        <f t="shared" si="86"/>
        <v>508.75</v>
      </c>
      <c r="AB60" s="22">
        <f>VLOOKUP(B60,'[1]附件11-本科国助'!$A$6:$I$54,9,FALSE)</f>
        <v>407</v>
      </c>
      <c r="AC60" s="34">
        <f t="shared" si="87"/>
        <v>101.75</v>
      </c>
      <c r="AD60" s="34">
        <f t="shared" si="88"/>
        <v>129.6375</v>
      </c>
      <c r="AE60" s="22">
        <f>VLOOKUP(B60,'[1]附件13-专科国助'!$A$6:$I$61,9,FALSE)</f>
        <v>103.71</v>
      </c>
      <c r="AF60" s="34">
        <f t="shared" si="89"/>
        <v>25.9275</v>
      </c>
      <c r="AG60" s="22">
        <f t="shared" si="90"/>
        <v>1151.25</v>
      </c>
      <c r="AH60" s="40">
        <v>921</v>
      </c>
      <c r="AI60" s="40">
        <v>230.25</v>
      </c>
      <c r="AJ60" s="41">
        <v>1016.25</v>
      </c>
      <c r="AK60" s="41">
        <v>135</v>
      </c>
      <c r="AL60" s="41">
        <f t="shared" si="91"/>
        <v>630</v>
      </c>
      <c r="AM60" s="41">
        <f t="shared" si="62"/>
        <v>610</v>
      </c>
      <c r="AN60" s="41">
        <f t="shared" si="92"/>
        <v>20</v>
      </c>
      <c r="AO60" s="41"/>
      <c r="AP60" s="41"/>
      <c r="AQ60" s="41">
        <f t="shared" si="93"/>
        <v>10</v>
      </c>
      <c r="AR60" s="41">
        <v>10</v>
      </c>
      <c r="AS60" s="41">
        <v>100</v>
      </c>
      <c r="AT60" s="41">
        <v>80</v>
      </c>
      <c r="AU60" s="41">
        <v>20</v>
      </c>
      <c r="AV60" s="41">
        <f t="shared" si="67"/>
        <v>520</v>
      </c>
      <c r="AW60" s="41">
        <v>520</v>
      </c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55"/>
      <c r="BP60" s="56">
        <v>2050205</v>
      </c>
    </row>
    <row r="61" s="2" customFormat="true" ht="12.75" spans="1:68">
      <c r="A61" s="23"/>
      <c r="B61" s="21" t="s">
        <v>104</v>
      </c>
      <c r="C61" s="20">
        <f t="shared" si="66"/>
        <v>2190.57</v>
      </c>
      <c r="D61" s="22">
        <f t="shared" si="68"/>
        <v>1896.12</v>
      </c>
      <c r="E61" s="22">
        <v>294.45</v>
      </c>
      <c r="F61" s="22">
        <f t="shared" si="69"/>
        <v>1670.575</v>
      </c>
      <c r="G61" s="22">
        <f t="shared" si="70"/>
        <v>1384.12</v>
      </c>
      <c r="H61" s="22">
        <f t="shared" si="71"/>
        <v>286.455</v>
      </c>
      <c r="I61" s="33">
        <f t="shared" si="72"/>
        <v>16</v>
      </c>
      <c r="J61" s="34">
        <f t="shared" si="73"/>
        <v>12.8</v>
      </c>
      <c r="K61" s="35">
        <f>VLOOKUP(B61,'[1]附件3-本科国奖'!$A$6:$J$54,10,FALSE)</f>
        <v>13</v>
      </c>
      <c r="L61" s="34">
        <f t="shared" si="74"/>
        <v>10.4</v>
      </c>
      <c r="M61" s="33">
        <f>VLOOKUP(B61,'[1]附件5-专科国奖'!$A$6:$I$53,9,FALSE)</f>
        <v>3</v>
      </c>
      <c r="N61" s="34">
        <f t="shared" si="75"/>
        <v>2.4</v>
      </c>
      <c r="O61" s="33">
        <f t="shared" si="76"/>
        <v>451</v>
      </c>
      <c r="P61" s="34">
        <f t="shared" si="77"/>
        <v>225.5</v>
      </c>
      <c r="Q61" s="33">
        <f>VLOOKUP(B61,'[1]附件7-本科国励'!$A$6:$K$54,11,FALSE)</f>
        <v>350</v>
      </c>
      <c r="R61" s="34">
        <f t="shared" si="78"/>
        <v>175</v>
      </c>
      <c r="S61" s="33">
        <f>VLOOKUP(B61,'[1]附件9-专科国励'!$A$6:$J$54,10,FALSE)</f>
        <v>101</v>
      </c>
      <c r="T61" s="34">
        <f t="shared" si="79"/>
        <v>50.5</v>
      </c>
      <c r="U61" s="34">
        <f t="shared" si="80"/>
        <v>1432.275</v>
      </c>
      <c r="V61" s="34">
        <f t="shared" si="81"/>
        <v>1145.82</v>
      </c>
      <c r="W61" s="34">
        <f t="shared" si="82"/>
        <v>286.455</v>
      </c>
      <c r="X61" s="34">
        <f t="shared" si="83"/>
        <v>534.775</v>
      </c>
      <c r="Y61" s="34">
        <f t="shared" si="84"/>
        <v>427.82</v>
      </c>
      <c r="Z61" s="34">
        <f t="shared" si="85"/>
        <v>106.955</v>
      </c>
      <c r="AA61" s="34">
        <f t="shared" si="86"/>
        <v>415</v>
      </c>
      <c r="AB61" s="22">
        <f>VLOOKUP(B61,'[1]附件11-本科国助'!$A$6:$I$54,9,FALSE)</f>
        <v>332</v>
      </c>
      <c r="AC61" s="34">
        <f t="shared" si="87"/>
        <v>83</v>
      </c>
      <c r="AD61" s="34">
        <f t="shared" si="88"/>
        <v>119.775</v>
      </c>
      <c r="AE61" s="22">
        <f>VLOOKUP(B61,'[1]附件13-专科国助'!$A$6:$I$61,9,FALSE)</f>
        <v>95.82</v>
      </c>
      <c r="AF61" s="34">
        <f t="shared" si="89"/>
        <v>23.955</v>
      </c>
      <c r="AG61" s="22">
        <f t="shared" si="90"/>
        <v>897.5</v>
      </c>
      <c r="AH61" s="40">
        <v>718</v>
      </c>
      <c r="AI61" s="40">
        <v>179.5</v>
      </c>
      <c r="AJ61" s="41">
        <v>761.25</v>
      </c>
      <c r="AK61" s="41">
        <v>136.25</v>
      </c>
      <c r="AL61" s="41">
        <f t="shared" si="91"/>
        <v>520</v>
      </c>
      <c r="AM61" s="41">
        <f t="shared" si="62"/>
        <v>512</v>
      </c>
      <c r="AN61" s="41">
        <f t="shared" si="92"/>
        <v>8</v>
      </c>
      <c r="AO61" s="41"/>
      <c r="AP61" s="41"/>
      <c r="AQ61" s="41">
        <f t="shared" si="93"/>
        <v>10</v>
      </c>
      <c r="AR61" s="41">
        <v>10</v>
      </c>
      <c r="AS61" s="41">
        <v>40</v>
      </c>
      <c r="AT61" s="41">
        <v>32</v>
      </c>
      <c r="AU61" s="41">
        <v>8</v>
      </c>
      <c r="AV61" s="41">
        <f t="shared" si="67"/>
        <v>470</v>
      </c>
      <c r="AW61" s="41">
        <v>470</v>
      </c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55"/>
      <c r="BP61" s="58">
        <v>2050205</v>
      </c>
    </row>
    <row r="62" s="2" customFormat="true" ht="12.75" spans="1:68">
      <c r="A62" s="23"/>
      <c r="B62" s="21" t="s">
        <v>105</v>
      </c>
      <c r="C62" s="20">
        <f t="shared" si="66"/>
        <v>3532.63</v>
      </c>
      <c r="D62" s="22">
        <f t="shared" si="68"/>
        <v>3055.93</v>
      </c>
      <c r="E62" s="22">
        <v>476.7</v>
      </c>
      <c r="F62" s="22">
        <f t="shared" si="69"/>
        <v>2602.6375</v>
      </c>
      <c r="G62" s="22">
        <f t="shared" si="70"/>
        <v>2147.93</v>
      </c>
      <c r="H62" s="22">
        <f t="shared" si="71"/>
        <v>454.7075</v>
      </c>
      <c r="I62" s="33">
        <f t="shared" si="72"/>
        <v>22</v>
      </c>
      <c r="J62" s="34">
        <f t="shared" si="73"/>
        <v>17.6</v>
      </c>
      <c r="K62" s="35">
        <f>VLOOKUP(B62,'[1]附件3-本科国奖'!$A$6:$J$54,10,FALSE)</f>
        <v>15</v>
      </c>
      <c r="L62" s="34">
        <f t="shared" si="74"/>
        <v>12</v>
      </c>
      <c r="M62" s="33">
        <f>VLOOKUP(B62,'[1]附件5-专科国奖'!$A$6:$I$53,9,FALSE)</f>
        <v>7</v>
      </c>
      <c r="N62" s="34">
        <f t="shared" si="75"/>
        <v>5.6</v>
      </c>
      <c r="O62" s="33">
        <f t="shared" si="76"/>
        <v>623</v>
      </c>
      <c r="P62" s="34">
        <f t="shared" si="77"/>
        <v>311.5</v>
      </c>
      <c r="Q62" s="33">
        <f>VLOOKUP(B62,'[1]附件7-本科国励'!$A$6:$K$54,11,FALSE)</f>
        <v>378</v>
      </c>
      <c r="R62" s="34">
        <f t="shared" si="78"/>
        <v>189</v>
      </c>
      <c r="S62" s="33">
        <f>VLOOKUP(B62,'[1]附件9-专科国励'!$A$6:$J$54,10,FALSE)</f>
        <v>245</v>
      </c>
      <c r="T62" s="34">
        <f t="shared" si="79"/>
        <v>122.5</v>
      </c>
      <c r="U62" s="34">
        <f t="shared" si="80"/>
        <v>2273.5375</v>
      </c>
      <c r="V62" s="34">
        <f t="shared" si="81"/>
        <v>1818.83</v>
      </c>
      <c r="W62" s="34">
        <f t="shared" si="82"/>
        <v>454.7075</v>
      </c>
      <c r="X62" s="34">
        <f t="shared" si="83"/>
        <v>761.0375</v>
      </c>
      <c r="Y62" s="34">
        <f t="shared" si="84"/>
        <v>608.83</v>
      </c>
      <c r="Z62" s="34">
        <f t="shared" si="85"/>
        <v>152.2075</v>
      </c>
      <c r="AA62" s="34">
        <f t="shared" si="86"/>
        <v>450</v>
      </c>
      <c r="AB62" s="22">
        <f>VLOOKUP(B62,'[1]附件11-本科国助'!$A$6:$I$54,9,FALSE)</f>
        <v>360</v>
      </c>
      <c r="AC62" s="34">
        <f t="shared" si="87"/>
        <v>90</v>
      </c>
      <c r="AD62" s="34">
        <f t="shared" si="88"/>
        <v>311.0375</v>
      </c>
      <c r="AE62" s="22">
        <f>VLOOKUP(B62,'[1]附件13-专科国助'!$A$6:$I$61,9,FALSE)</f>
        <v>248.83</v>
      </c>
      <c r="AF62" s="34">
        <f t="shared" si="89"/>
        <v>62.2075</v>
      </c>
      <c r="AG62" s="22">
        <f t="shared" si="90"/>
        <v>1512.5</v>
      </c>
      <c r="AH62" s="40">
        <v>1210</v>
      </c>
      <c r="AI62" s="40">
        <v>302.5</v>
      </c>
      <c r="AJ62" s="41">
        <v>896.25</v>
      </c>
      <c r="AK62" s="41">
        <v>616.25</v>
      </c>
      <c r="AL62" s="41">
        <f t="shared" si="91"/>
        <v>930</v>
      </c>
      <c r="AM62" s="41">
        <f t="shared" ref="AM62:AM95" si="94">AO62+AQ62+AT62+AV62</f>
        <v>908</v>
      </c>
      <c r="AN62" s="41">
        <f t="shared" si="92"/>
        <v>22</v>
      </c>
      <c r="AO62" s="41"/>
      <c r="AP62" s="41"/>
      <c r="AQ62" s="41">
        <f t="shared" si="93"/>
        <v>30</v>
      </c>
      <c r="AR62" s="41">
        <v>30</v>
      </c>
      <c r="AS62" s="41">
        <v>110</v>
      </c>
      <c r="AT62" s="41">
        <v>88</v>
      </c>
      <c r="AU62" s="41">
        <v>22</v>
      </c>
      <c r="AV62" s="41">
        <f t="shared" si="67"/>
        <v>790</v>
      </c>
      <c r="AW62" s="41">
        <v>790</v>
      </c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55"/>
      <c r="BP62" s="58">
        <v>2050205</v>
      </c>
    </row>
    <row r="63" s="2" customFormat="true" ht="12.75" spans="1:68">
      <c r="A63" s="23"/>
      <c r="B63" s="21" t="s">
        <v>106</v>
      </c>
      <c r="C63" s="20">
        <f t="shared" si="66"/>
        <v>2586.56</v>
      </c>
      <c r="D63" s="22">
        <f t="shared" si="68"/>
        <v>2200.75</v>
      </c>
      <c r="E63" s="22">
        <v>385.81</v>
      </c>
      <c r="F63" s="22">
        <f t="shared" si="69"/>
        <v>2156.5625</v>
      </c>
      <c r="G63" s="22">
        <f t="shared" si="70"/>
        <v>1782.75</v>
      </c>
      <c r="H63" s="22">
        <f t="shared" si="71"/>
        <v>373.8125</v>
      </c>
      <c r="I63" s="33">
        <f t="shared" si="72"/>
        <v>20</v>
      </c>
      <c r="J63" s="34">
        <f t="shared" si="73"/>
        <v>16</v>
      </c>
      <c r="K63" s="35">
        <f>VLOOKUP(B63,'[1]附件3-本科国奖'!$A$6:$J$54,10,FALSE)</f>
        <v>15</v>
      </c>
      <c r="L63" s="34">
        <f t="shared" si="74"/>
        <v>12</v>
      </c>
      <c r="M63" s="33">
        <f>VLOOKUP(B63,'[1]附件5-专科国奖'!$A$6:$I$53,9,FALSE)</f>
        <v>5</v>
      </c>
      <c r="N63" s="34">
        <f t="shared" si="75"/>
        <v>4</v>
      </c>
      <c r="O63" s="33">
        <f t="shared" si="76"/>
        <v>543</v>
      </c>
      <c r="P63" s="34">
        <f t="shared" si="77"/>
        <v>271.5</v>
      </c>
      <c r="Q63" s="33">
        <f>VLOOKUP(B63,'[1]附件7-本科国励'!$A$6:$K$54,11,FALSE)</f>
        <v>374</v>
      </c>
      <c r="R63" s="34">
        <f t="shared" si="78"/>
        <v>187</v>
      </c>
      <c r="S63" s="33">
        <f>VLOOKUP(B63,'[1]附件9-专科国励'!$A$6:$J$54,10,FALSE)</f>
        <v>169</v>
      </c>
      <c r="T63" s="34">
        <f t="shared" si="79"/>
        <v>84.5</v>
      </c>
      <c r="U63" s="34">
        <f t="shared" si="80"/>
        <v>1869.0625</v>
      </c>
      <c r="V63" s="34">
        <f t="shared" si="81"/>
        <v>1495.25</v>
      </c>
      <c r="W63" s="34">
        <f t="shared" si="82"/>
        <v>373.8125</v>
      </c>
      <c r="X63" s="34">
        <f t="shared" si="83"/>
        <v>627.9875</v>
      </c>
      <c r="Y63" s="34">
        <f t="shared" si="84"/>
        <v>502.39</v>
      </c>
      <c r="Z63" s="34">
        <f t="shared" si="85"/>
        <v>125.5975</v>
      </c>
      <c r="AA63" s="34">
        <f t="shared" si="86"/>
        <v>445</v>
      </c>
      <c r="AB63" s="22">
        <f>VLOOKUP(B63,'[1]附件11-本科国助'!$A$6:$I$54,9,FALSE)</f>
        <v>356</v>
      </c>
      <c r="AC63" s="34">
        <f t="shared" si="87"/>
        <v>89</v>
      </c>
      <c r="AD63" s="34">
        <f t="shared" si="88"/>
        <v>182.9875</v>
      </c>
      <c r="AE63" s="22">
        <f>VLOOKUP(B63,'[1]附件13-专科国助'!$A$6:$I$61,9,FALSE)</f>
        <v>146.39</v>
      </c>
      <c r="AF63" s="34">
        <f t="shared" si="89"/>
        <v>36.5975</v>
      </c>
      <c r="AG63" s="22">
        <f t="shared" si="90"/>
        <v>1241.075</v>
      </c>
      <c r="AH63" s="40">
        <v>992.86</v>
      </c>
      <c r="AI63" s="40">
        <v>248.215</v>
      </c>
      <c r="AJ63" s="41">
        <v>885.6625</v>
      </c>
      <c r="AK63" s="41">
        <v>355.4125</v>
      </c>
      <c r="AL63" s="41">
        <f t="shared" si="91"/>
        <v>430</v>
      </c>
      <c r="AM63" s="41">
        <f t="shared" si="94"/>
        <v>418</v>
      </c>
      <c r="AN63" s="41">
        <f t="shared" si="92"/>
        <v>12</v>
      </c>
      <c r="AO63" s="41"/>
      <c r="AP63" s="41"/>
      <c r="AQ63" s="41">
        <f t="shared" si="93"/>
        <v>0</v>
      </c>
      <c r="AR63" s="41"/>
      <c r="AS63" s="41">
        <v>60</v>
      </c>
      <c r="AT63" s="41">
        <v>48</v>
      </c>
      <c r="AU63" s="41">
        <v>12</v>
      </c>
      <c r="AV63" s="41">
        <f t="shared" si="67"/>
        <v>370</v>
      </c>
      <c r="AW63" s="41">
        <v>370</v>
      </c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55"/>
      <c r="BP63" s="58">
        <v>2050205</v>
      </c>
    </row>
    <row r="64" s="2" customFormat="true" ht="12.75" spans="1:68">
      <c r="A64" s="23"/>
      <c r="B64" s="21" t="s">
        <v>107</v>
      </c>
      <c r="C64" s="20">
        <f t="shared" si="66"/>
        <v>2468.25</v>
      </c>
      <c r="D64" s="22">
        <f t="shared" si="68"/>
        <v>2118.1</v>
      </c>
      <c r="E64" s="22">
        <v>350.15</v>
      </c>
      <c r="F64" s="22">
        <f t="shared" si="69"/>
        <v>1455.25</v>
      </c>
      <c r="G64" s="22">
        <f t="shared" si="70"/>
        <v>1204.5</v>
      </c>
      <c r="H64" s="22">
        <f t="shared" si="71"/>
        <v>250.75</v>
      </c>
      <c r="I64" s="33">
        <f t="shared" si="72"/>
        <v>15</v>
      </c>
      <c r="J64" s="34">
        <f t="shared" si="73"/>
        <v>12</v>
      </c>
      <c r="K64" s="35">
        <f>VLOOKUP(B64,'[1]附件3-本科国奖'!$A$6:$J$54,10,FALSE)</f>
        <v>15</v>
      </c>
      <c r="L64" s="34">
        <f t="shared" si="74"/>
        <v>12</v>
      </c>
      <c r="M64" s="33">
        <v>0</v>
      </c>
      <c r="N64" s="34">
        <f t="shared" si="75"/>
        <v>0</v>
      </c>
      <c r="O64" s="33">
        <f t="shared" si="76"/>
        <v>379</v>
      </c>
      <c r="P64" s="34">
        <f t="shared" si="77"/>
        <v>189.5</v>
      </c>
      <c r="Q64" s="33">
        <f>VLOOKUP(B64,'[1]附件7-本科国励'!$A$6:$K$54,11,FALSE)</f>
        <v>379</v>
      </c>
      <c r="R64" s="34">
        <f t="shared" si="78"/>
        <v>189.5</v>
      </c>
      <c r="S64" s="33">
        <v>0</v>
      </c>
      <c r="T64" s="34">
        <f t="shared" si="79"/>
        <v>0</v>
      </c>
      <c r="U64" s="34">
        <f t="shared" si="80"/>
        <v>1253.75</v>
      </c>
      <c r="V64" s="34">
        <f t="shared" si="81"/>
        <v>1003</v>
      </c>
      <c r="W64" s="34">
        <f t="shared" si="82"/>
        <v>250.75</v>
      </c>
      <c r="X64" s="34">
        <f t="shared" si="83"/>
        <v>451.25</v>
      </c>
      <c r="Y64" s="34">
        <f t="shared" si="84"/>
        <v>361</v>
      </c>
      <c r="Z64" s="34">
        <f t="shared" si="85"/>
        <v>90.25</v>
      </c>
      <c r="AA64" s="34">
        <f t="shared" si="86"/>
        <v>451.25</v>
      </c>
      <c r="AB64" s="22">
        <f>VLOOKUP(B64,'[1]附件11-本科国助'!$A$6:$I$54,9,FALSE)</f>
        <v>361</v>
      </c>
      <c r="AC64" s="34">
        <f t="shared" si="87"/>
        <v>90.25</v>
      </c>
      <c r="AD64" s="34">
        <f t="shared" si="88"/>
        <v>0</v>
      </c>
      <c r="AE64" s="22">
        <v>0</v>
      </c>
      <c r="AF64" s="34">
        <f t="shared" si="89"/>
        <v>0</v>
      </c>
      <c r="AG64" s="22">
        <f t="shared" si="90"/>
        <v>802.5</v>
      </c>
      <c r="AH64" s="40">
        <v>642</v>
      </c>
      <c r="AI64" s="40">
        <v>160.5</v>
      </c>
      <c r="AJ64" s="41">
        <v>802.5</v>
      </c>
      <c r="AK64" s="41">
        <v>0</v>
      </c>
      <c r="AL64" s="41">
        <f t="shared" si="91"/>
        <v>580</v>
      </c>
      <c r="AM64" s="41">
        <f t="shared" si="94"/>
        <v>564</v>
      </c>
      <c r="AN64" s="41">
        <f t="shared" si="92"/>
        <v>16</v>
      </c>
      <c r="AO64" s="41"/>
      <c r="AP64" s="41"/>
      <c r="AQ64" s="41">
        <f t="shared" si="93"/>
        <v>0</v>
      </c>
      <c r="AR64" s="41"/>
      <c r="AS64" s="41">
        <v>80</v>
      </c>
      <c r="AT64" s="41">
        <v>64</v>
      </c>
      <c r="AU64" s="41">
        <v>16</v>
      </c>
      <c r="AV64" s="41">
        <f t="shared" si="67"/>
        <v>500</v>
      </c>
      <c r="AW64" s="41">
        <v>500</v>
      </c>
      <c r="AX64" s="47">
        <v>433</v>
      </c>
      <c r="AY64" s="47">
        <v>349.6</v>
      </c>
      <c r="AZ64" s="47">
        <v>83.4</v>
      </c>
      <c r="BA64" s="47">
        <v>16</v>
      </c>
      <c r="BB64" s="47">
        <v>0</v>
      </c>
      <c r="BC64" s="47">
        <v>0</v>
      </c>
      <c r="BD64" s="47">
        <v>8</v>
      </c>
      <c r="BE64" s="47">
        <v>16</v>
      </c>
      <c r="BF64" s="47">
        <v>231.6</v>
      </c>
      <c r="BG64" s="47">
        <v>0</v>
      </c>
      <c r="BH64" s="47">
        <v>0</v>
      </c>
      <c r="BI64" s="47">
        <v>772</v>
      </c>
      <c r="BJ64" s="47">
        <v>231.6</v>
      </c>
      <c r="BK64" s="47">
        <v>185.4</v>
      </c>
      <c r="BL64" s="47">
        <v>0</v>
      </c>
      <c r="BM64" s="47">
        <v>0</v>
      </c>
      <c r="BN64" s="47">
        <v>618</v>
      </c>
      <c r="BO64" s="55">
        <v>185.4</v>
      </c>
      <c r="BP64" s="58">
        <v>2050205</v>
      </c>
    </row>
    <row r="65" s="2" customFormat="true" ht="12.75" spans="1:68">
      <c r="A65" s="23"/>
      <c r="B65" s="21" t="s">
        <v>108</v>
      </c>
      <c r="C65" s="20">
        <f t="shared" si="66"/>
        <v>2543.39</v>
      </c>
      <c r="D65" s="22">
        <f t="shared" si="68"/>
        <v>2175.39</v>
      </c>
      <c r="E65" s="22">
        <v>368</v>
      </c>
      <c r="F65" s="22">
        <f t="shared" si="69"/>
        <v>2054.3875</v>
      </c>
      <c r="G65" s="22">
        <f t="shared" si="70"/>
        <v>1697.39</v>
      </c>
      <c r="H65" s="22">
        <f t="shared" si="71"/>
        <v>356.9975</v>
      </c>
      <c r="I65" s="33">
        <f t="shared" si="72"/>
        <v>18</v>
      </c>
      <c r="J65" s="34">
        <f t="shared" si="73"/>
        <v>14.4</v>
      </c>
      <c r="K65" s="35">
        <f>VLOOKUP(B65,'[1]附件3-本科国奖'!$A$6:$J$54,10,FALSE)</f>
        <v>12</v>
      </c>
      <c r="L65" s="34">
        <f t="shared" si="74"/>
        <v>9.6</v>
      </c>
      <c r="M65" s="33">
        <f>VLOOKUP(B65,'[1]附件5-专科国奖'!$A$6:$I$53,9,FALSE)</f>
        <v>6</v>
      </c>
      <c r="N65" s="34">
        <f t="shared" si="75"/>
        <v>4.8</v>
      </c>
      <c r="O65" s="33">
        <f t="shared" si="76"/>
        <v>510</v>
      </c>
      <c r="P65" s="34">
        <f t="shared" si="77"/>
        <v>255</v>
      </c>
      <c r="Q65" s="33">
        <f>VLOOKUP(B65,'[1]附件7-本科国励'!$A$6:$K$54,11,FALSE)</f>
        <v>315</v>
      </c>
      <c r="R65" s="34">
        <f t="shared" si="78"/>
        <v>157.5</v>
      </c>
      <c r="S65" s="33">
        <f>VLOOKUP(B65,'[1]附件9-专科国励'!$A$6:$J$54,10,FALSE)</f>
        <v>195</v>
      </c>
      <c r="T65" s="34">
        <f t="shared" si="79"/>
        <v>97.5</v>
      </c>
      <c r="U65" s="34">
        <f t="shared" si="80"/>
        <v>1784.9875</v>
      </c>
      <c r="V65" s="34">
        <f t="shared" si="81"/>
        <v>1427.99</v>
      </c>
      <c r="W65" s="34">
        <f t="shared" si="82"/>
        <v>356.9975</v>
      </c>
      <c r="X65" s="34">
        <f t="shared" si="83"/>
        <v>597.4875</v>
      </c>
      <c r="Y65" s="34">
        <f t="shared" si="84"/>
        <v>477.99</v>
      </c>
      <c r="Z65" s="34">
        <f t="shared" si="85"/>
        <v>119.4975</v>
      </c>
      <c r="AA65" s="34">
        <f t="shared" si="86"/>
        <v>352.5</v>
      </c>
      <c r="AB65" s="22">
        <f>VLOOKUP(B65,'[1]附件11-本科国助'!$A$6:$I$54,9,FALSE)</f>
        <v>282</v>
      </c>
      <c r="AC65" s="34">
        <f t="shared" si="87"/>
        <v>70.5</v>
      </c>
      <c r="AD65" s="34">
        <f t="shared" si="88"/>
        <v>244.9875</v>
      </c>
      <c r="AE65" s="22">
        <f>VLOOKUP(B65,'[1]附件13-专科国助'!$A$6:$I$61,9,FALSE)</f>
        <v>195.99</v>
      </c>
      <c r="AF65" s="34">
        <f t="shared" si="89"/>
        <v>48.9975</v>
      </c>
      <c r="AG65" s="22">
        <f t="shared" si="90"/>
        <v>1187.5</v>
      </c>
      <c r="AH65" s="40">
        <v>950</v>
      </c>
      <c r="AI65" s="40">
        <v>237.5</v>
      </c>
      <c r="AJ65" s="41">
        <v>702.5</v>
      </c>
      <c r="AK65" s="41">
        <v>485</v>
      </c>
      <c r="AL65" s="41">
        <f t="shared" si="91"/>
        <v>489</v>
      </c>
      <c r="AM65" s="41">
        <f t="shared" si="94"/>
        <v>478</v>
      </c>
      <c r="AN65" s="41">
        <f t="shared" si="92"/>
        <v>11</v>
      </c>
      <c r="AO65" s="41"/>
      <c r="AP65" s="41"/>
      <c r="AQ65" s="41">
        <f t="shared" si="93"/>
        <v>24</v>
      </c>
      <c r="AR65" s="41">
        <v>24</v>
      </c>
      <c r="AS65" s="41">
        <v>55</v>
      </c>
      <c r="AT65" s="41">
        <v>44</v>
      </c>
      <c r="AU65" s="41">
        <v>11</v>
      </c>
      <c r="AV65" s="41">
        <f t="shared" si="67"/>
        <v>410</v>
      </c>
      <c r="AW65" s="41">
        <v>410</v>
      </c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55"/>
      <c r="BP65" s="58">
        <v>2050205</v>
      </c>
    </row>
    <row r="66" s="2" customFormat="true" ht="12.75" spans="1:68">
      <c r="A66" s="23"/>
      <c r="B66" s="21" t="s">
        <v>109</v>
      </c>
      <c r="C66" s="20">
        <f t="shared" si="66"/>
        <v>2394.38</v>
      </c>
      <c r="D66" s="22">
        <f t="shared" si="68"/>
        <v>2047.88</v>
      </c>
      <c r="E66" s="22">
        <v>346.5</v>
      </c>
      <c r="F66" s="22">
        <f t="shared" si="69"/>
        <v>1899.375</v>
      </c>
      <c r="G66" s="22">
        <f t="shared" si="70"/>
        <v>1570.88</v>
      </c>
      <c r="H66" s="22">
        <f t="shared" si="71"/>
        <v>328.495</v>
      </c>
      <c r="I66" s="33">
        <f t="shared" si="72"/>
        <v>18</v>
      </c>
      <c r="J66" s="34">
        <f t="shared" si="73"/>
        <v>14.4</v>
      </c>
      <c r="K66" s="35">
        <f>VLOOKUP(B66,'[1]附件3-本科国奖'!$A$6:$J$54,10,FALSE)</f>
        <v>13</v>
      </c>
      <c r="L66" s="34">
        <f t="shared" si="74"/>
        <v>10.4</v>
      </c>
      <c r="M66" s="33">
        <f>VLOOKUP(B66,'[1]附件5-专科国奖'!$A$6:$I$53,9,FALSE)</f>
        <v>5</v>
      </c>
      <c r="N66" s="34">
        <f t="shared" si="75"/>
        <v>4</v>
      </c>
      <c r="O66" s="33">
        <f t="shared" si="76"/>
        <v>485</v>
      </c>
      <c r="P66" s="34">
        <f t="shared" si="77"/>
        <v>242.5</v>
      </c>
      <c r="Q66" s="33">
        <f>VLOOKUP(B66,'[1]附件7-本科国励'!$A$6:$K$54,11,FALSE)</f>
        <v>318</v>
      </c>
      <c r="R66" s="34">
        <f t="shared" si="78"/>
        <v>159</v>
      </c>
      <c r="S66" s="33">
        <f>VLOOKUP(B66,'[1]附件9-专科国励'!$A$6:$J$54,10,FALSE)</f>
        <v>167</v>
      </c>
      <c r="T66" s="34">
        <f t="shared" si="79"/>
        <v>83.5</v>
      </c>
      <c r="U66" s="34">
        <f t="shared" si="80"/>
        <v>1642.475</v>
      </c>
      <c r="V66" s="34">
        <f t="shared" si="81"/>
        <v>1313.98</v>
      </c>
      <c r="W66" s="34">
        <f t="shared" si="82"/>
        <v>328.495</v>
      </c>
      <c r="X66" s="34">
        <f t="shared" si="83"/>
        <v>553.725</v>
      </c>
      <c r="Y66" s="34">
        <f t="shared" si="84"/>
        <v>442.98</v>
      </c>
      <c r="Z66" s="34">
        <f t="shared" si="85"/>
        <v>110.745</v>
      </c>
      <c r="AA66" s="34">
        <f t="shared" si="86"/>
        <v>356.25</v>
      </c>
      <c r="AB66" s="22">
        <f>VLOOKUP(B66,'[1]附件11-本科国助'!$A$6:$I$54,9,FALSE)</f>
        <v>285</v>
      </c>
      <c r="AC66" s="34">
        <f t="shared" si="87"/>
        <v>71.25</v>
      </c>
      <c r="AD66" s="34">
        <f t="shared" si="88"/>
        <v>197.475</v>
      </c>
      <c r="AE66" s="22">
        <f>VLOOKUP(B66,'[1]附件13-专科国助'!$A$6:$I$61,9,FALSE)</f>
        <v>157.98</v>
      </c>
      <c r="AF66" s="34">
        <f t="shared" si="89"/>
        <v>39.495</v>
      </c>
      <c r="AG66" s="22">
        <f t="shared" si="90"/>
        <v>1088.75</v>
      </c>
      <c r="AH66" s="40">
        <v>871</v>
      </c>
      <c r="AI66" s="40">
        <v>217.75</v>
      </c>
      <c r="AJ66" s="41">
        <v>705</v>
      </c>
      <c r="AK66" s="41">
        <v>383.75</v>
      </c>
      <c r="AL66" s="41">
        <f t="shared" si="91"/>
        <v>495</v>
      </c>
      <c r="AM66" s="41">
        <f t="shared" si="94"/>
        <v>477</v>
      </c>
      <c r="AN66" s="41">
        <f t="shared" si="92"/>
        <v>18</v>
      </c>
      <c r="AO66" s="41"/>
      <c r="AP66" s="41"/>
      <c r="AQ66" s="41">
        <f t="shared" si="93"/>
        <v>15</v>
      </c>
      <c r="AR66" s="41">
        <v>15</v>
      </c>
      <c r="AS66" s="41">
        <v>90</v>
      </c>
      <c r="AT66" s="41">
        <v>72</v>
      </c>
      <c r="AU66" s="41">
        <v>18</v>
      </c>
      <c r="AV66" s="41">
        <f t="shared" si="67"/>
        <v>390</v>
      </c>
      <c r="AW66" s="41">
        <v>390</v>
      </c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55"/>
      <c r="BP66" s="59">
        <v>2050305</v>
      </c>
    </row>
    <row r="67" s="2" customFormat="true" ht="12.75" spans="1:68">
      <c r="A67" s="23"/>
      <c r="B67" s="21" t="s">
        <v>110</v>
      </c>
      <c r="C67" s="20">
        <f t="shared" si="66"/>
        <v>1190.29</v>
      </c>
      <c r="D67" s="22">
        <f t="shared" si="68"/>
        <v>1029.29</v>
      </c>
      <c r="E67" s="22">
        <v>161</v>
      </c>
      <c r="F67" s="22">
        <f t="shared" si="69"/>
        <v>800.2875</v>
      </c>
      <c r="G67" s="22">
        <f t="shared" si="70"/>
        <v>661.29</v>
      </c>
      <c r="H67" s="22">
        <f t="shared" si="71"/>
        <v>138.9975</v>
      </c>
      <c r="I67" s="33">
        <f t="shared" si="72"/>
        <v>6</v>
      </c>
      <c r="J67" s="34">
        <f t="shared" si="73"/>
        <v>4.8</v>
      </c>
      <c r="K67" s="35">
        <v>0</v>
      </c>
      <c r="L67" s="34">
        <f t="shared" si="74"/>
        <v>0</v>
      </c>
      <c r="M67" s="33">
        <f>VLOOKUP(B67,'[1]附件5-专科国奖'!$A$6:$I$53,9,FALSE)</f>
        <v>6</v>
      </c>
      <c r="N67" s="34">
        <f t="shared" si="75"/>
        <v>4.8</v>
      </c>
      <c r="O67" s="33">
        <f t="shared" si="76"/>
        <v>201</v>
      </c>
      <c r="P67" s="34">
        <f t="shared" si="77"/>
        <v>100.5</v>
      </c>
      <c r="Q67" s="33">
        <v>0</v>
      </c>
      <c r="R67" s="34">
        <f t="shared" si="78"/>
        <v>0</v>
      </c>
      <c r="S67" s="33">
        <f>VLOOKUP(B67,'[1]附件9-专科国励'!$A$6:$J$54,10,FALSE)</f>
        <v>201</v>
      </c>
      <c r="T67" s="34">
        <f t="shared" si="79"/>
        <v>100.5</v>
      </c>
      <c r="U67" s="34">
        <f t="shared" si="80"/>
        <v>694.9875</v>
      </c>
      <c r="V67" s="34">
        <f t="shared" si="81"/>
        <v>555.99</v>
      </c>
      <c r="W67" s="34">
        <f t="shared" si="82"/>
        <v>138.9975</v>
      </c>
      <c r="X67" s="34">
        <f t="shared" si="83"/>
        <v>233.7375</v>
      </c>
      <c r="Y67" s="34">
        <f t="shared" si="84"/>
        <v>186.99</v>
      </c>
      <c r="Z67" s="34">
        <f t="shared" si="85"/>
        <v>46.7475</v>
      </c>
      <c r="AA67" s="34">
        <f t="shared" si="86"/>
        <v>0</v>
      </c>
      <c r="AB67" s="22">
        <v>0</v>
      </c>
      <c r="AC67" s="34">
        <f t="shared" si="87"/>
        <v>0</v>
      </c>
      <c r="AD67" s="34">
        <f t="shared" si="88"/>
        <v>233.7375</v>
      </c>
      <c r="AE67" s="22">
        <f>VLOOKUP(B67,'[1]附件13-专科国助'!$A$6:$I$61,9,FALSE)</f>
        <v>186.99</v>
      </c>
      <c r="AF67" s="34">
        <f t="shared" si="89"/>
        <v>46.7475</v>
      </c>
      <c r="AG67" s="22">
        <f t="shared" si="90"/>
        <v>461.25</v>
      </c>
      <c r="AH67" s="40">
        <v>369</v>
      </c>
      <c r="AI67" s="40">
        <v>92.25</v>
      </c>
      <c r="AJ67" s="41">
        <v>0</v>
      </c>
      <c r="AK67" s="41">
        <v>461.25</v>
      </c>
      <c r="AL67" s="41">
        <f t="shared" si="91"/>
        <v>390</v>
      </c>
      <c r="AM67" s="41">
        <f t="shared" si="94"/>
        <v>368</v>
      </c>
      <c r="AN67" s="41">
        <f t="shared" si="92"/>
        <v>22</v>
      </c>
      <c r="AO67" s="41"/>
      <c r="AP67" s="41"/>
      <c r="AQ67" s="41">
        <f t="shared" si="93"/>
        <v>0</v>
      </c>
      <c r="AR67" s="41"/>
      <c r="AS67" s="41">
        <v>110</v>
      </c>
      <c r="AT67" s="41">
        <v>88</v>
      </c>
      <c r="AU67" s="41">
        <v>22</v>
      </c>
      <c r="AV67" s="41">
        <f t="shared" si="67"/>
        <v>280</v>
      </c>
      <c r="AW67" s="41">
        <v>280</v>
      </c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55"/>
      <c r="BP67" s="59">
        <v>2050305</v>
      </c>
    </row>
    <row r="68" s="2" customFormat="true" ht="12.75" spans="1:68">
      <c r="A68" s="23"/>
      <c r="B68" s="21" t="s">
        <v>111</v>
      </c>
      <c r="C68" s="20">
        <f t="shared" si="66"/>
        <v>1695.16</v>
      </c>
      <c r="D68" s="22">
        <f t="shared" si="68"/>
        <v>1459.97</v>
      </c>
      <c r="E68" s="22">
        <v>235.19</v>
      </c>
      <c r="F68" s="22">
        <f t="shared" si="69"/>
        <v>1340.1625</v>
      </c>
      <c r="G68" s="22">
        <f t="shared" si="70"/>
        <v>1111.97</v>
      </c>
      <c r="H68" s="22">
        <f t="shared" si="71"/>
        <v>228.1925</v>
      </c>
      <c r="I68" s="33">
        <f t="shared" si="72"/>
        <v>14</v>
      </c>
      <c r="J68" s="34">
        <f t="shared" si="73"/>
        <v>11.2</v>
      </c>
      <c r="K68" s="35">
        <f>VLOOKUP(B68,'[1]附件3-本科国奖'!$A$6:$J$54,10,FALSE)</f>
        <v>9</v>
      </c>
      <c r="L68" s="34">
        <f t="shared" si="74"/>
        <v>7.2</v>
      </c>
      <c r="M68" s="33">
        <f>VLOOKUP(B68,'[1]附件5-专科国奖'!$A$6:$I$53,9,FALSE)</f>
        <v>5</v>
      </c>
      <c r="N68" s="34">
        <f t="shared" si="75"/>
        <v>4</v>
      </c>
      <c r="O68" s="33">
        <f t="shared" si="76"/>
        <v>376</v>
      </c>
      <c r="P68" s="34">
        <f t="shared" si="77"/>
        <v>188</v>
      </c>
      <c r="Q68" s="33">
        <f>VLOOKUP(B68,'[1]附件7-本科国励'!$A$6:$K$54,11,FALSE)</f>
        <v>205</v>
      </c>
      <c r="R68" s="34">
        <f t="shared" si="78"/>
        <v>102.5</v>
      </c>
      <c r="S68" s="33">
        <f>VLOOKUP(B68,'[1]附件9-专科国励'!$A$6:$J$54,10,FALSE)</f>
        <v>171</v>
      </c>
      <c r="T68" s="34">
        <f t="shared" si="79"/>
        <v>85.5</v>
      </c>
      <c r="U68" s="34">
        <f t="shared" si="80"/>
        <v>1140.9625</v>
      </c>
      <c r="V68" s="34">
        <f t="shared" si="81"/>
        <v>912.77</v>
      </c>
      <c r="W68" s="34">
        <f t="shared" si="82"/>
        <v>228.1925</v>
      </c>
      <c r="X68" s="34">
        <f t="shared" si="83"/>
        <v>387.2125</v>
      </c>
      <c r="Y68" s="34">
        <f t="shared" si="84"/>
        <v>309.77</v>
      </c>
      <c r="Z68" s="34">
        <f t="shared" si="85"/>
        <v>77.4425</v>
      </c>
      <c r="AA68" s="34">
        <f t="shared" si="86"/>
        <v>178.75</v>
      </c>
      <c r="AB68" s="22">
        <f>VLOOKUP(B68,'[1]附件11-本科国助'!$A$6:$I$54,9,FALSE)</f>
        <v>143</v>
      </c>
      <c r="AC68" s="34">
        <f t="shared" si="87"/>
        <v>35.75</v>
      </c>
      <c r="AD68" s="34">
        <f t="shared" si="88"/>
        <v>208.4625</v>
      </c>
      <c r="AE68" s="22">
        <f>VLOOKUP(B68,'[1]附件13-专科国助'!$A$6:$I$61,9,FALSE)</f>
        <v>166.77</v>
      </c>
      <c r="AF68" s="34">
        <f t="shared" si="89"/>
        <v>41.6925</v>
      </c>
      <c r="AG68" s="22">
        <f t="shared" si="90"/>
        <v>753.75</v>
      </c>
      <c r="AH68" s="40">
        <v>603</v>
      </c>
      <c r="AI68" s="40">
        <v>150.75</v>
      </c>
      <c r="AJ68" s="41">
        <v>346.25</v>
      </c>
      <c r="AK68" s="41">
        <v>407.5</v>
      </c>
      <c r="AL68" s="41">
        <f t="shared" si="91"/>
        <v>355</v>
      </c>
      <c r="AM68" s="41">
        <f t="shared" si="94"/>
        <v>348</v>
      </c>
      <c r="AN68" s="41">
        <f t="shared" si="92"/>
        <v>7</v>
      </c>
      <c r="AO68" s="41"/>
      <c r="AP68" s="41"/>
      <c r="AQ68" s="41">
        <f t="shared" si="93"/>
        <v>0</v>
      </c>
      <c r="AR68" s="41"/>
      <c r="AS68" s="41">
        <v>35</v>
      </c>
      <c r="AT68" s="41">
        <v>28</v>
      </c>
      <c r="AU68" s="41">
        <v>7</v>
      </c>
      <c r="AV68" s="41">
        <f t="shared" si="67"/>
        <v>320</v>
      </c>
      <c r="AW68" s="41">
        <v>320</v>
      </c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55"/>
      <c r="BP68" s="59">
        <v>2050305</v>
      </c>
    </row>
    <row r="69" s="2" customFormat="true" ht="12.75" spans="1:68">
      <c r="A69" s="23"/>
      <c r="B69" s="21" t="s">
        <v>112</v>
      </c>
      <c r="C69" s="20">
        <f t="shared" si="66"/>
        <v>1771.4</v>
      </c>
      <c r="D69" s="22">
        <f t="shared" si="68"/>
        <v>1560.92</v>
      </c>
      <c r="E69" s="22">
        <v>210.48</v>
      </c>
      <c r="F69" s="22">
        <f t="shared" si="69"/>
        <v>1271.4</v>
      </c>
      <c r="G69" s="22">
        <f t="shared" si="70"/>
        <v>1060.92</v>
      </c>
      <c r="H69" s="22">
        <f t="shared" si="71"/>
        <v>210.48</v>
      </c>
      <c r="I69" s="33">
        <f t="shared" si="72"/>
        <v>15</v>
      </c>
      <c r="J69" s="34">
        <f t="shared" si="73"/>
        <v>12</v>
      </c>
      <c r="K69" s="35">
        <f>VLOOKUP(B69,'[1]附件3-本科国奖'!$A$6:$J$54,10,FALSE)</f>
        <v>10</v>
      </c>
      <c r="L69" s="34">
        <f t="shared" si="74"/>
        <v>8</v>
      </c>
      <c r="M69" s="33">
        <f>VLOOKUP(B69,'[1]附件5-专科国奖'!$A$6:$I$53,9,FALSE)</f>
        <v>5</v>
      </c>
      <c r="N69" s="34">
        <f t="shared" si="75"/>
        <v>4</v>
      </c>
      <c r="O69" s="33">
        <f t="shared" si="76"/>
        <v>414</v>
      </c>
      <c r="P69" s="34">
        <f t="shared" si="77"/>
        <v>207</v>
      </c>
      <c r="Q69" s="33">
        <f>VLOOKUP(B69,'[1]附件7-本科国励'!$A$6:$K$54,11,FALSE)</f>
        <v>249</v>
      </c>
      <c r="R69" s="34">
        <f t="shared" si="78"/>
        <v>124.5</v>
      </c>
      <c r="S69" s="33">
        <f>VLOOKUP(B69,'[1]附件9-专科国励'!$A$6:$J$54,10,FALSE)</f>
        <v>165</v>
      </c>
      <c r="T69" s="34">
        <f t="shared" si="79"/>
        <v>82.5</v>
      </c>
      <c r="U69" s="34">
        <f t="shared" si="80"/>
        <v>1052.4</v>
      </c>
      <c r="V69" s="34">
        <f t="shared" si="81"/>
        <v>841.92</v>
      </c>
      <c r="W69" s="34">
        <f t="shared" si="82"/>
        <v>210.48</v>
      </c>
      <c r="X69" s="34">
        <f t="shared" si="83"/>
        <v>383.65</v>
      </c>
      <c r="Y69" s="34">
        <f t="shared" si="84"/>
        <v>306.92</v>
      </c>
      <c r="Z69" s="34">
        <f t="shared" si="85"/>
        <v>76.73</v>
      </c>
      <c r="AA69" s="34">
        <f t="shared" si="86"/>
        <v>250</v>
      </c>
      <c r="AB69" s="22">
        <f>VLOOKUP(B69,'[1]附件11-本科国助'!$A$6:$I$54,9,FALSE)</f>
        <v>200</v>
      </c>
      <c r="AC69" s="34">
        <f t="shared" si="87"/>
        <v>50</v>
      </c>
      <c r="AD69" s="34">
        <f t="shared" si="88"/>
        <v>133.65</v>
      </c>
      <c r="AE69" s="22">
        <f>VLOOKUP(B69,'[1]附件13-专科国助'!$A$6:$I$61,9,FALSE)</f>
        <v>106.92</v>
      </c>
      <c r="AF69" s="34">
        <f t="shared" si="89"/>
        <v>26.73</v>
      </c>
      <c r="AG69" s="22">
        <f t="shared" si="90"/>
        <v>668.75</v>
      </c>
      <c r="AH69" s="40">
        <v>535</v>
      </c>
      <c r="AI69" s="40">
        <v>133.75</v>
      </c>
      <c r="AJ69" s="41">
        <v>493.75</v>
      </c>
      <c r="AK69" s="41">
        <v>175</v>
      </c>
      <c r="AL69" s="41">
        <f t="shared" si="91"/>
        <v>500</v>
      </c>
      <c r="AM69" s="41">
        <f t="shared" si="94"/>
        <v>500</v>
      </c>
      <c r="AN69" s="41">
        <f t="shared" si="92"/>
        <v>0</v>
      </c>
      <c r="AO69" s="41">
        <f>AP69</f>
        <v>-170</v>
      </c>
      <c r="AP69" s="41">
        <v>-170</v>
      </c>
      <c r="AQ69" s="41">
        <f t="shared" si="93"/>
        <v>0</v>
      </c>
      <c r="AR69" s="41"/>
      <c r="AS69" s="41">
        <v>0</v>
      </c>
      <c r="AT69" s="41">
        <v>0</v>
      </c>
      <c r="AU69" s="41">
        <v>0</v>
      </c>
      <c r="AV69" s="41">
        <f t="shared" si="67"/>
        <v>670</v>
      </c>
      <c r="AW69" s="41">
        <v>670</v>
      </c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55"/>
      <c r="BP69" s="59">
        <v>2050305</v>
      </c>
    </row>
    <row r="70" s="2" customFormat="true" ht="12.75" spans="1:68">
      <c r="A70" s="23"/>
      <c r="B70" s="21" t="s">
        <v>113</v>
      </c>
      <c r="C70" s="20">
        <f t="shared" si="66"/>
        <v>336.26</v>
      </c>
      <c r="D70" s="22">
        <f t="shared" si="68"/>
        <v>286.53</v>
      </c>
      <c r="E70" s="22">
        <v>49.73</v>
      </c>
      <c r="F70" s="22">
        <f t="shared" si="69"/>
        <v>183.2625</v>
      </c>
      <c r="G70" s="22">
        <f t="shared" si="70"/>
        <v>153.53</v>
      </c>
      <c r="H70" s="22">
        <f t="shared" si="71"/>
        <v>29.7325</v>
      </c>
      <c r="I70" s="33">
        <f t="shared" si="72"/>
        <v>2</v>
      </c>
      <c r="J70" s="34">
        <f t="shared" si="73"/>
        <v>1.6</v>
      </c>
      <c r="K70" s="35">
        <v>0</v>
      </c>
      <c r="L70" s="34">
        <f t="shared" si="74"/>
        <v>0</v>
      </c>
      <c r="M70" s="33">
        <f>VLOOKUP(B70,'[1]附件5-专科国奖'!$A$6:$I$53,9,FALSE)</f>
        <v>2</v>
      </c>
      <c r="N70" s="34">
        <f t="shared" si="75"/>
        <v>1.6</v>
      </c>
      <c r="O70" s="33">
        <f t="shared" si="76"/>
        <v>66</v>
      </c>
      <c r="P70" s="34">
        <f t="shared" si="77"/>
        <v>33</v>
      </c>
      <c r="Q70" s="33">
        <v>0</v>
      </c>
      <c r="R70" s="34">
        <f t="shared" si="78"/>
        <v>0</v>
      </c>
      <c r="S70" s="33">
        <f>VLOOKUP(B70,'[1]附件9-专科国励'!$A$6:$J$54,10,FALSE)</f>
        <v>66</v>
      </c>
      <c r="T70" s="34">
        <f t="shared" si="79"/>
        <v>33</v>
      </c>
      <c r="U70" s="34">
        <f t="shared" si="80"/>
        <v>148.6625</v>
      </c>
      <c r="V70" s="34">
        <f t="shared" si="81"/>
        <v>118.93</v>
      </c>
      <c r="W70" s="34">
        <f t="shared" si="82"/>
        <v>29.7325</v>
      </c>
      <c r="X70" s="34">
        <f t="shared" si="83"/>
        <v>57.4125</v>
      </c>
      <c r="Y70" s="34">
        <f t="shared" si="84"/>
        <v>45.93</v>
      </c>
      <c r="Z70" s="34">
        <f t="shared" si="85"/>
        <v>11.4825</v>
      </c>
      <c r="AA70" s="34">
        <f t="shared" si="86"/>
        <v>0</v>
      </c>
      <c r="AB70" s="22">
        <v>0</v>
      </c>
      <c r="AC70" s="34">
        <f t="shared" si="87"/>
        <v>0</v>
      </c>
      <c r="AD70" s="34">
        <f t="shared" si="88"/>
        <v>57.4125</v>
      </c>
      <c r="AE70" s="22">
        <f>VLOOKUP(B70,'[1]附件13-专科国助'!$A$6:$I$61,9,FALSE)</f>
        <v>45.93</v>
      </c>
      <c r="AF70" s="34">
        <f t="shared" si="89"/>
        <v>11.4825</v>
      </c>
      <c r="AG70" s="22">
        <f t="shared" si="90"/>
        <v>91.25</v>
      </c>
      <c r="AH70" s="40">
        <v>73</v>
      </c>
      <c r="AI70" s="40">
        <v>18.25</v>
      </c>
      <c r="AJ70" s="41">
        <v>0</v>
      </c>
      <c r="AK70" s="41">
        <v>91.25</v>
      </c>
      <c r="AL70" s="41">
        <f t="shared" si="91"/>
        <v>153</v>
      </c>
      <c r="AM70" s="41">
        <f t="shared" si="94"/>
        <v>133</v>
      </c>
      <c r="AN70" s="41">
        <f t="shared" si="92"/>
        <v>20</v>
      </c>
      <c r="AO70" s="41">
        <f>AP70</f>
        <v>25</v>
      </c>
      <c r="AP70" s="41">
        <v>25</v>
      </c>
      <c r="AQ70" s="41">
        <f t="shared" si="93"/>
        <v>3</v>
      </c>
      <c r="AR70" s="41">
        <v>3</v>
      </c>
      <c r="AS70" s="41">
        <v>100</v>
      </c>
      <c r="AT70" s="41">
        <v>80</v>
      </c>
      <c r="AU70" s="41">
        <v>20</v>
      </c>
      <c r="AV70" s="41">
        <f t="shared" si="67"/>
        <v>25</v>
      </c>
      <c r="AW70" s="41">
        <v>25</v>
      </c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55"/>
      <c r="BP70" s="59">
        <v>2050305</v>
      </c>
    </row>
    <row r="71" s="2" customFormat="true" ht="12.75" spans="1:68">
      <c r="A71" s="23"/>
      <c r="B71" s="21" t="s">
        <v>114</v>
      </c>
      <c r="C71" s="20">
        <f t="shared" si="66"/>
        <v>36.4</v>
      </c>
      <c r="D71" s="22">
        <f t="shared" si="68"/>
        <v>35.2</v>
      </c>
      <c r="E71" s="22">
        <v>1.2</v>
      </c>
      <c r="F71" s="22"/>
      <c r="G71" s="22"/>
      <c r="H71" s="22"/>
      <c r="I71" s="33"/>
      <c r="J71" s="34"/>
      <c r="K71" s="35"/>
      <c r="L71" s="34"/>
      <c r="M71" s="33"/>
      <c r="N71" s="34"/>
      <c r="O71" s="33"/>
      <c r="P71" s="34"/>
      <c r="Q71" s="33"/>
      <c r="R71" s="34"/>
      <c r="S71" s="33"/>
      <c r="T71" s="34"/>
      <c r="U71" s="34"/>
      <c r="V71" s="34"/>
      <c r="W71" s="34"/>
      <c r="X71" s="34"/>
      <c r="Y71" s="34"/>
      <c r="Z71" s="34"/>
      <c r="AA71" s="34"/>
      <c r="AB71" s="22"/>
      <c r="AC71" s="34"/>
      <c r="AD71" s="34"/>
      <c r="AE71" s="22"/>
      <c r="AF71" s="34"/>
      <c r="AG71" s="22"/>
      <c r="AH71" s="40"/>
      <c r="AI71" s="40"/>
      <c r="AJ71" s="41"/>
      <c r="AK71" s="41"/>
      <c r="AL71" s="41">
        <f t="shared" si="91"/>
        <v>36.4</v>
      </c>
      <c r="AM71" s="41">
        <f t="shared" si="94"/>
        <v>35.2</v>
      </c>
      <c r="AN71" s="41">
        <f t="shared" si="92"/>
        <v>1.2</v>
      </c>
      <c r="AO71" s="41">
        <f>AP71</f>
        <v>30.4</v>
      </c>
      <c r="AP71" s="41">
        <v>30.4</v>
      </c>
      <c r="AQ71" s="41">
        <f t="shared" si="93"/>
        <v>0</v>
      </c>
      <c r="AR71" s="41"/>
      <c r="AS71" s="41">
        <v>6</v>
      </c>
      <c r="AT71" s="41">
        <v>4.8</v>
      </c>
      <c r="AU71" s="41">
        <v>1.2</v>
      </c>
      <c r="AV71" s="41">
        <f t="shared" si="67"/>
        <v>0</v>
      </c>
      <c r="AW71" s="41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55"/>
      <c r="BP71" s="59">
        <v>2050305</v>
      </c>
    </row>
    <row r="72" s="2" customFormat="true" ht="12.75" spans="1:68">
      <c r="A72" s="23"/>
      <c r="B72" s="21" t="s">
        <v>115</v>
      </c>
      <c r="C72" s="20">
        <f t="shared" si="66"/>
        <v>2098.08</v>
      </c>
      <c r="D72" s="22">
        <f t="shared" si="68"/>
        <v>1812.08</v>
      </c>
      <c r="E72" s="22">
        <v>286</v>
      </c>
      <c r="F72" s="22">
        <f t="shared" ref="F72:F93" si="95">G72+H72</f>
        <v>1458.075</v>
      </c>
      <c r="G72" s="22">
        <f t="shared" ref="G72:G93" si="96">J72+P72+V72</f>
        <v>1204.08</v>
      </c>
      <c r="H72" s="22">
        <f t="shared" ref="H72:H93" si="97">W72</f>
        <v>253.995</v>
      </c>
      <c r="I72" s="33">
        <f t="shared" ref="I72:I93" si="98">K72+M72</f>
        <v>12</v>
      </c>
      <c r="J72" s="34">
        <f t="shared" ref="J72:J93" si="99">L72+N72</f>
        <v>9.6</v>
      </c>
      <c r="K72" s="35">
        <f>VLOOKUP(B72,'[1]附件3-本科国奖'!$A$6:$J$54,10,FALSE)</f>
        <v>6</v>
      </c>
      <c r="L72" s="34">
        <f t="shared" ref="L72:L93" si="100">K72*0.8</f>
        <v>4.8</v>
      </c>
      <c r="M72" s="33">
        <f>VLOOKUP(B72,'[1]附件5-专科国奖'!$A$6:$I$53,9,FALSE)</f>
        <v>6</v>
      </c>
      <c r="N72" s="34">
        <f t="shared" ref="N72:N93" si="101">M72*0.8</f>
        <v>4.8</v>
      </c>
      <c r="O72" s="33">
        <f t="shared" ref="O72:O93" si="102">Q72+S72</f>
        <v>357</v>
      </c>
      <c r="P72" s="34">
        <f t="shared" ref="P72:P93" si="103">R72+T72</f>
        <v>178.5</v>
      </c>
      <c r="Q72" s="33">
        <f>VLOOKUP(B72,'[1]附件7-本科国励'!$A$6:$K$54,11,FALSE)</f>
        <v>146</v>
      </c>
      <c r="R72" s="34">
        <f t="shared" ref="R72:R93" si="104">Q72*0.5</f>
        <v>73</v>
      </c>
      <c r="S72" s="33">
        <f>VLOOKUP(B72,'[1]附件9-专科国励'!$A$6:$J$54,10,FALSE)</f>
        <v>211</v>
      </c>
      <c r="T72" s="34">
        <f t="shared" ref="T72:T93" si="105">S72*0.5</f>
        <v>105.5</v>
      </c>
      <c r="U72" s="34">
        <f t="shared" ref="U72:U93" si="106">V72+W72</f>
        <v>1269.975</v>
      </c>
      <c r="V72" s="34">
        <f t="shared" ref="V72:V93" si="107">Y72+AH72</f>
        <v>1015.98</v>
      </c>
      <c r="W72" s="34">
        <f t="shared" ref="W72:W93" si="108">Z72+AI72</f>
        <v>253.995</v>
      </c>
      <c r="X72" s="34">
        <f t="shared" ref="X72:X93" si="109">Y72+Z72</f>
        <v>419.975</v>
      </c>
      <c r="Y72" s="34">
        <f t="shared" ref="Y72:Y93" si="110">AB72+AE72</f>
        <v>335.98</v>
      </c>
      <c r="Z72" s="34">
        <f t="shared" ref="Z72:Z93" si="111">AC72+AF72</f>
        <v>83.995</v>
      </c>
      <c r="AA72" s="34">
        <f t="shared" ref="AA72:AA93" si="112">AB72+AC72</f>
        <v>180</v>
      </c>
      <c r="AB72" s="22">
        <f>VLOOKUP(B72,'[1]附件11-本科国助'!$A$6:$I$54,9,FALSE)</f>
        <v>144</v>
      </c>
      <c r="AC72" s="34">
        <f t="shared" ref="AC72:AC93" si="113">AB72/4</f>
        <v>36</v>
      </c>
      <c r="AD72" s="34">
        <f t="shared" ref="AD72:AD93" si="114">AE72+AF72</f>
        <v>239.975</v>
      </c>
      <c r="AE72" s="22">
        <f>VLOOKUP(B72,'[1]附件13-专科国助'!$A$6:$I$61,9,FALSE)</f>
        <v>191.98</v>
      </c>
      <c r="AF72" s="34">
        <f t="shared" ref="AF72:AF93" si="115">AE72/4</f>
        <v>47.995</v>
      </c>
      <c r="AG72" s="22">
        <f t="shared" ref="AG72:AG93" si="116">AH72+AI72</f>
        <v>850</v>
      </c>
      <c r="AH72" s="40">
        <v>680</v>
      </c>
      <c r="AI72" s="40">
        <v>170</v>
      </c>
      <c r="AJ72" s="41">
        <v>365</v>
      </c>
      <c r="AK72" s="41">
        <v>485</v>
      </c>
      <c r="AL72" s="41">
        <f t="shared" si="91"/>
        <v>640</v>
      </c>
      <c r="AM72" s="41">
        <f t="shared" si="94"/>
        <v>608</v>
      </c>
      <c r="AN72" s="41">
        <f t="shared" si="92"/>
        <v>32</v>
      </c>
      <c r="AO72" s="41"/>
      <c r="AP72" s="41"/>
      <c r="AQ72" s="41">
        <f t="shared" si="93"/>
        <v>30</v>
      </c>
      <c r="AR72" s="41">
        <v>30</v>
      </c>
      <c r="AS72" s="41">
        <v>160</v>
      </c>
      <c r="AT72" s="41">
        <v>128</v>
      </c>
      <c r="AU72" s="41">
        <v>32</v>
      </c>
      <c r="AV72" s="41">
        <f t="shared" si="67"/>
        <v>450</v>
      </c>
      <c r="AW72" s="41">
        <v>450</v>
      </c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55"/>
      <c r="BP72" s="57">
        <v>2050305</v>
      </c>
    </row>
    <row r="73" s="2" customFormat="true" ht="12.75" spans="1:68">
      <c r="A73" s="23"/>
      <c r="B73" s="21" t="s">
        <v>116</v>
      </c>
      <c r="C73" s="20">
        <f t="shared" si="66"/>
        <v>1026.91</v>
      </c>
      <c r="D73" s="22">
        <f t="shared" si="68"/>
        <v>866.75</v>
      </c>
      <c r="E73" s="22">
        <v>160.16</v>
      </c>
      <c r="F73" s="22">
        <f t="shared" si="95"/>
        <v>896.9125</v>
      </c>
      <c r="G73" s="22">
        <f t="shared" si="96"/>
        <v>739.75</v>
      </c>
      <c r="H73" s="22">
        <f t="shared" si="97"/>
        <v>157.1625</v>
      </c>
      <c r="I73" s="33">
        <f t="shared" si="98"/>
        <v>7</v>
      </c>
      <c r="J73" s="34">
        <f t="shared" si="99"/>
        <v>5.6</v>
      </c>
      <c r="K73" s="35">
        <v>0</v>
      </c>
      <c r="L73" s="34">
        <f t="shared" si="100"/>
        <v>0</v>
      </c>
      <c r="M73" s="33">
        <f>VLOOKUP(B73,'[1]附件5-专科国奖'!$A$6:$I$53,9,FALSE)</f>
        <v>7</v>
      </c>
      <c r="N73" s="34">
        <f t="shared" si="101"/>
        <v>5.6</v>
      </c>
      <c r="O73" s="33">
        <f t="shared" si="102"/>
        <v>211</v>
      </c>
      <c r="P73" s="34">
        <f t="shared" si="103"/>
        <v>105.5</v>
      </c>
      <c r="Q73" s="33">
        <v>0</v>
      </c>
      <c r="R73" s="34">
        <f t="shared" si="104"/>
        <v>0</v>
      </c>
      <c r="S73" s="33">
        <f>VLOOKUP(B73,'[1]附件9-专科国励'!$A$6:$J$54,10,FALSE)</f>
        <v>211</v>
      </c>
      <c r="T73" s="34">
        <f t="shared" si="105"/>
        <v>105.5</v>
      </c>
      <c r="U73" s="34">
        <f t="shared" si="106"/>
        <v>785.8125</v>
      </c>
      <c r="V73" s="34">
        <f t="shared" si="107"/>
        <v>628.65</v>
      </c>
      <c r="W73" s="34">
        <f t="shared" si="108"/>
        <v>157.1625</v>
      </c>
      <c r="X73" s="34">
        <f t="shared" si="109"/>
        <v>263.3125</v>
      </c>
      <c r="Y73" s="34">
        <f t="shared" si="110"/>
        <v>210.65</v>
      </c>
      <c r="Z73" s="34">
        <f t="shared" si="111"/>
        <v>52.6625</v>
      </c>
      <c r="AA73" s="34">
        <f t="shared" si="112"/>
        <v>0</v>
      </c>
      <c r="AB73" s="22">
        <v>0</v>
      </c>
      <c r="AC73" s="34">
        <f t="shared" si="113"/>
        <v>0</v>
      </c>
      <c r="AD73" s="34">
        <f t="shared" si="114"/>
        <v>263.3125</v>
      </c>
      <c r="AE73" s="22">
        <f>VLOOKUP(B73,'[1]附件13-专科国助'!$A$6:$I$61,9,FALSE)</f>
        <v>210.65</v>
      </c>
      <c r="AF73" s="34">
        <f t="shared" si="115"/>
        <v>52.6625</v>
      </c>
      <c r="AG73" s="22">
        <f t="shared" si="116"/>
        <v>522.5</v>
      </c>
      <c r="AH73" s="40">
        <v>418</v>
      </c>
      <c r="AI73" s="40">
        <v>104.5</v>
      </c>
      <c r="AJ73" s="41">
        <v>0</v>
      </c>
      <c r="AK73" s="41">
        <v>522.5</v>
      </c>
      <c r="AL73" s="41">
        <f t="shared" si="91"/>
        <v>130</v>
      </c>
      <c r="AM73" s="41">
        <f t="shared" si="94"/>
        <v>127</v>
      </c>
      <c r="AN73" s="41">
        <f t="shared" si="92"/>
        <v>3</v>
      </c>
      <c r="AO73" s="41">
        <f>AP73</f>
        <v>15</v>
      </c>
      <c r="AP73" s="41">
        <v>15</v>
      </c>
      <c r="AQ73" s="41">
        <f t="shared" si="93"/>
        <v>0</v>
      </c>
      <c r="AR73" s="41"/>
      <c r="AS73" s="41">
        <v>15</v>
      </c>
      <c r="AT73" s="41">
        <v>12</v>
      </c>
      <c r="AU73" s="41">
        <v>3</v>
      </c>
      <c r="AV73" s="41">
        <f t="shared" si="67"/>
        <v>100</v>
      </c>
      <c r="AW73" s="41">
        <v>100</v>
      </c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55"/>
      <c r="BP73" s="57">
        <v>2050305</v>
      </c>
    </row>
    <row r="74" s="2" customFormat="true" ht="12.75" spans="1:68">
      <c r="A74" s="23"/>
      <c r="B74" s="21" t="s">
        <v>117</v>
      </c>
      <c r="C74" s="20">
        <f t="shared" si="66"/>
        <v>1345.04</v>
      </c>
      <c r="D74" s="22">
        <f t="shared" si="68"/>
        <v>1170.61</v>
      </c>
      <c r="E74" s="22">
        <v>174.43</v>
      </c>
      <c r="F74" s="22">
        <f t="shared" si="95"/>
        <v>955.0375</v>
      </c>
      <c r="G74" s="22">
        <f t="shared" si="96"/>
        <v>788.61</v>
      </c>
      <c r="H74" s="22">
        <f t="shared" si="97"/>
        <v>166.4275</v>
      </c>
      <c r="I74" s="33">
        <f t="shared" si="98"/>
        <v>8</v>
      </c>
      <c r="J74" s="34">
        <f t="shared" si="99"/>
        <v>6.4</v>
      </c>
      <c r="K74" s="35">
        <f>VLOOKUP(B74,'[1]附件3-本科国奖'!$A$6:$J$54,10,FALSE)</f>
        <v>5</v>
      </c>
      <c r="L74" s="34">
        <f t="shared" si="100"/>
        <v>4</v>
      </c>
      <c r="M74" s="33">
        <f>VLOOKUP(B74,'[1]附件5-专科国奖'!$A$6:$I$53,9,FALSE)</f>
        <v>3</v>
      </c>
      <c r="N74" s="34">
        <f t="shared" si="101"/>
        <v>2.4</v>
      </c>
      <c r="O74" s="33">
        <f t="shared" si="102"/>
        <v>233</v>
      </c>
      <c r="P74" s="34">
        <f t="shared" si="103"/>
        <v>116.5</v>
      </c>
      <c r="Q74" s="33">
        <f>VLOOKUP(B74,'[1]附件7-本科国励'!$A$6:$K$54,11,FALSE)</f>
        <v>132</v>
      </c>
      <c r="R74" s="34">
        <f t="shared" si="104"/>
        <v>66</v>
      </c>
      <c r="S74" s="33">
        <f>VLOOKUP(B74,'[1]附件9-专科国励'!$A$6:$J$54,10,FALSE)</f>
        <v>101</v>
      </c>
      <c r="T74" s="34">
        <f t="shared" si="105"/>
        <v>50.5</v>
      </c>
      <c r="U74" s="34">
        <f t="shared" si="106"/>
        <v>832.1375</v>
      </c>
      <c r="V74" s="34">
        <f t="shared" si="107"/>
        <v>665.71</v>
      </c>
      <c r="W74" s="34">
        <f t="shared" si="108"/>
        <v>166.4275</v>
      </c>
      <c r="X74" s="34">
        <f t="shared" si="109"/>
        <v>274.6375</v>
      </c>
      <c r="Y74" s="34">
        <f t="shared" si="110"/>
        <v>219.71</v>
      </c>
      <c r="Z74" s="34">
        <f t="shared" si="111"/>
        <v>54.9275</v>
      </c>
      <c r="AA74" s="34">
        <f t="shared" si="112"/>
        <v>157.5</v>
      </c>
      <c r="AB74" s="22">
        <f>VLOOKUP(B74,'[1]附件11-本科国助'!$A$6:$I$54,9,FALSE)</f>
        <v>126</v>
      </c>
      <c r="AC74" s="34">
        <f t="shared" si="113"/>
        <v>31.5</v>
      </c>
      <c r="AD74" s="34">
        <f t="shared" si="114"/>
        <v>117.1375</v>
      </c>
      <c r="AE74" s="22">
        <f>VLOOKUP(B74,'[1]附件13-专科国助'!$A$6:$I$61,9,FALSE)</f>
        <v>93.71</v>
      </c>
      <c r="AF74" s="34">
        <f t="shared" si="115"/>
        <v>23.4275</v>
      </c>
      <c r="AG74" s="22">
        <f t="shared" si="116"/>
        <v>557.5</v>
      </c>
      <c r="AH74" s="40">
        <v>446</v>
      </c>
      <c r="AI74" s="40">
        <v>111.5</v>
      </c>
      <c r="AJ74" s="41">
        <v>320</v>
      </c>
      <c r="AK74" s="41">
        <v>237.5</v>
      </c>
      <c r="AL74" s="41">
        <f t="shared" si="91"/>
        <v>390</v>
      </c>
      <c r="AM74" s="41">
        <f t="shared" si="94"/>
        <v>382</v>
      </c>
      <c r="AN74" s="41">
        <f t="shared" si="92"/>
        <v>8</v>
      </c>
      <c r="AO74" s="41"/>
      <c r="AP74" s="41"/>
      <c r="AQ74" s="41">
        <f t="shared" si="93"/>
        <v>30</v>
      </c>
      <c r="AR74" s="41">
        <v>30</v>
      </c>
      <c r="AS74" s="41">
        <v>40</v>
      </c>
      <c r="AT74" s="41">
        <v>32</v>
      </c>
      <c r="AU74" s="41">
        <v>8</v>
      </c>
      <c r="AV74" s="41">
        <f t="shared" si="67"/>
        <v>320</v>
      </c>
      <c r="AW74" s="41">
        <v>320</v>
      </c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55"/>
      <c r="BP74" s="57">
        <v>2050305</v>
      </c>
    </row>
    <row r="75" s="2" customFormat="true" ht="12.75" spans="1:68">
      <c r="A75" s="23"/>
      <c r="B75" s="21" t="s">
        <v>118</v>
      </c>
      <c r="C75" s="20">
        <f t="shared" si="66"/>
        <v>326.13</v>
      </c>
      <c r="D75" s="22">
        <f t="shared" si="68"/>
        <v>272.64</v>
      </c>
      <c r="E75" s="22">
        <v>53.49</v>
      </c>
      <c r="F75" s="22">
        <f t="shared" si="95"/>
        <v>289.125</v>
      </c>
      <c r="G75" s="22">
        <f t="shared" si="96"/>
        <v>241.64</v>
      </c>
      <c r="H75" s="22">
        <f t="shared" si="97"/>
        <v>47.485</v>
      </c>
      <c r="I75" s="33">
        <f t="shared" si="98"/>
        <v>4</v>
      </c>
      <c r="J75" s="34">
        <f t="shared" si="99"/>
        <v>3.2</v>
      </c>
      <c r="K75" s="35">
        <v>0</v>
      </c>
      <c r="L75" s="34">
        <f t="shared" si="100"/>
        <v>0</v>
      </c>
      <c r="M75" s="33">
        <f>VLOOKUP(B75,'[1]附件5-专科国奖'!$A$6:$I$53,9,FALSE)</f>
        <v>4</v>
      </c>
      <c r="N75" s="34">
        <f t="shared" si="101"/>
        <v>3.2</v>
      </c>
      <c r="O75" s="33">
        <f t="shared" si="102"/>
        <v>97</v>
      </c>
      <c r="P75" s="34">
        <f t="shared" si="103"/>
        <v>48.5</v>
      </c>
      <c r="Q75" s="33">
        <v>0</v>
      </c>
      <c r="R75" s="34">
        <f t="shared" si="104"/>
        <v>0</v>
      </c>
      <c r="S75" s="33">
        <f>VLOOKUP(B75,'[1]附件9-专科国励'!$A$6:$J$54,10,FALSE)</f>
        <v>97</v>
      </c>
      <c r="T75" s="34">
        <f t="shared" si="105"/>
        <v>48.5</v>
      </c>
      <c r="U75" s="34">
        <f t="shared" si="106"/>
        <v>237.425</v>
      </c>
      <c r="V75" s="34">
        <f t="shared" si="107"/>
        <v>189.94</v>
      </c>
      <c r="W75" s="34">
        <f t="shared" si="108"/>
        <v>47.485</v>
      </c>
      <c r="X75" s="34">
        <f t="shared" si="109"/>
        <v>102.425</v>
      </c>
      <c r="Y75" s="34">
        <f t="shared" si="110"/>
        <v>81.94</v>
      </c>
      <c r="Z75" s="34">
        <f t="shared" si="111"/>
        <v>20.485</v>
      </c>
      <c r="AA75" s="34">
        <f t="shared" si="112"/>
        <v>0</v>
      </c>
      <c r="AB75" s="22">
        <v>0</v>
      </c>
      <c r="AC75" s="34">
        <f t="shared" si="113"/>
        <v>0</v>
      </c>
      <c r="AD75" s="34">
        <f t="shared" si="114"/>
        <v>102.425</v>
      </c>
      <c r="AE75" s="22">
        <f>VLOOKUP(B75,'[1]附件13-专科国助'!$A$6:$I$61,9,FALSE)</f>
        <v>81.94</v>
      </c>
      <c r="AF75" s="34">
        <f t="shared" si="115"/>
        <v>20.485</v>
      </c>
      <c r="AG75" s="22">
        <f t="shared" si="116"/>
        <v>135</v>
      </c>
      <c r="AH75" s="40">
        <v>108</v>
      </c>
      <c r="AI75" s="40">
        <v>27</v>
      </c>
      <c r="AJ75" s="41">
        <v>0</v>
      </c>
      <c r="AK75" s="41">
        <v>135</v>
      </c>
      <c r="AL75" s="41">
        <f t="shared" si="91"/>
        <v>37</v>
      </c>
      <c r="AM75" s="41">
        <f t="shared" si="94"/>
        <v>31</v>
      </c>
      <c r="AN75" s="41">
        <f t="shared" si="92"/>
        <v>6</v>
      </c>
      <c r="AO75" s="41"/>
      <c r="AP75" s="41"/>
      <c r="AQ75" s="41">
        <f t="shared" si="93"/>
        <v>0</v>
      </c>
      <c r="AR75" s="41"/>
      <c r="AS75" s="41">
        <v>30</v>
      </c>
      <c r="AT75" s="41">
        <v>24</v>
      </c>
      <c r="AU75" s="41">
        <v>6</v>
      </c>
      <c r="AV75" s="41">
        <f t="shared" si="67"/>
        <v>7</v>
      </c>
      <c r="AW75" s="41">
        <v>7</v>
      </c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55"/>
      <c r="BP75" s="57">
        <v>2050305</v>
      </c>
    </row>
    <row r="76" s="2" customFormat="true" ht="12.75" spans="1:68">
      <c r="A76" s="23"/>
      <c r="B76" s="21" t="s">
        <v>119</v>
      </c>
      <c r="C76" s="20">
        <f t="shared" si="66"/>
        <v>1807.86</v>
      </c>
      <c r="D76" s="22">
        <f t="shared" si="68"/>
        <v>1536.15</v>
      </c>
      <c r="E76" s="22">
        <v>271.71</v>
      </c>
      <c r="F76" s="22">
        <f t="shared" si="95"/>
        <v>1522.8625</v>
      </c>
      <c r="G76" s="22">
        <f t="shared" si="96"/>
        <v>1256.15</v>
      </c>
      <c r="H76" s="22">
        <f t="shared" si="97"/>
        <v>266.7125</v>
      </c>
      <c r="I76" s="33">
        <f t="shared" si="98"/>
        <v>11</v>
      </c>
      <c r="J76" s="34">
        <f t="shared" si="99"/>
        <v>8.8</v>
      </c>
      <c r="K76" s="35">
        <v>0</v>
      </c>
      <c r="L76" s="34">
        <f t="shared" si="100"/>
        <v>0</v>
      </c>
      <c r="M76" s="33">
        <f>VLOOKUP(B76,'[1]附件5-专科国奖'!$A$6:$I$53,9,FALSE)</f>
        <v>11</v>
      </c>
      <c r="N76" s="34">
        <f t="shared" si="101"/>
        <v>8.8</v>
      </c>
      <c r="O76" s="33">
        <f t="shared" si="102"/>
        <v>361</v>
      </c>
      <c r="P76" s="34">
        <f t="shared" si="103"/>
        <v>180.5</v>
      </c>
      <c r="Q76" s="33">
        <v>0</v>
      </c>
      <c r="R76" s="34">
        <f t="shared" si="104"/>
        <v>0</v>
      </c>
      <c r="S76" s="33">
        <f>VLOOKUP(B76,'[1]附件9-专科国励'!$A$6:$J$54,10,FALSE)</f>
        <v>361</v>
      </c>
      <c r="T76" s="34">
        <f t="shared" si="105"/>
        <v>180.5</v>
      </c>
      <c r="U76" s="34">
        <f t="shared" si="106"/>
        <v>1333.5625</v>
      </c>
      <c r="V76" s="34">
        <f t="shared" si="107"/>
        <v>1066.85</v>
      </c>
      <c r="W76" s="34">
        <f t="shared" si="108"/>
        <v>266.7125</v>
      </c>
      <c r="X76" s="34">
        <f t="shared" si="109"/>
        <v>424.8125</v>
      </c>
      <c r="Y76" s="34">
        <f t="shared" si="110"/>
        <v>339.85</v>
      </c>
      <c r="Z76" s="34">
        <f t="shared" si="111"/>
        <v>84.9625</v>
      </c>
      <c r="AA76" s="34">
        <f t="shared" si="112"/>
        <v>0</v>
      </c>
      <c r="AB76" s="22">
        <v>0</v>
      </c>
      <c r="AC76" s="34">
        <f t="shared" si="113"/>
        <v>0</v>
      </c>
      <c r="AD76" s="34">
        <f t="shared" si="114"/>
        <v>424.8125</v>
      </c>
      <c r="AE76" s="22">
        <f>VLOOKUP(B76,'[1]附件13-专科国助'!$A$6:$I$61,9,FALSE)</f>
        <v>339.85</v>
      </c>
      <c r="AF76" s="34">
        <f t="shared" si="115"/>
        <v>84.9625</v>
      </c>
      <c r="AG76" s="22">
        <f t="shared" si="116"/>
        <v>908.75</v>
      </c>
      <c r="AH76" s="40">
        <v>727</v>
      </c>
      <c r="AI76" s="40">
        <v>181.75</v>
      </c>
      <c r="AJ76" s="41">
        <v>0</v>
      </c>
      <c r="AK76" s="41">
        <v>908.75</v>
      </c>
      <c r="AL76" s="41">
        <f t="shared" si="91"/>
        <v>285</v>
      </c>
      <c r="AM76" s="41">
        <f t="shared" si="94"/>
        <v>280</v>
      </c>
      <c r="AN76" s="41">
        <f t="shared" si="92"/>
        <v>5</v>
      </c>
      <c r="AO76" s="41"/>
      <c r="AP76" s="41"/>
      <c r="AQ76" s="41">
        <f t="shared" si="93"/>
        <v>10</v>
      </c>
      <c r="AR76" s="41">
        <v>10</v>
      </c>
      <c r="AS76" s="41">
        <v>25</v>
      </c>
      <c r="AT76" s="41">
        <v>20</v>
      </c>
      <c r="AU76" s="41">
        <v>5</v>
      </c>
      <c r="AV76" s="41">
        <f t="shared" si="67"/>
        <v>250</v>
      </c>
      <c r="AW76" s="41">
        <v>250</v>
      </c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55"/>
      <c r="BP76" s="57">
        <v>2050305</v>
      </c>
    </row>
    <row r="77" s="2" customFormat="true" ht="12.75" spans="1:68">
      <c r="A77" s="23"/>
      <c r="B77" s="21" t="s">
        <v>120</v>
      </c>
      <c r="C77" s="20">
        <f t="shared" si="66"/>
        <v>617.98</v>
      </c>
      <c r="D77" s="22">
        <f t="shared" ref="D77:D95" si="117">G77+AM77+AY77</f>
        <v>506.38</v>
      </c>
      <c r="E77" s="22">
        <v>111.6</v>
      </c>
      <c r="F77" s="22">
        <f t="shared" si="95"/>
        <v>532.975</v>
      </c>
      <c r="G77" s="22">
        <f t="shared" si="96"/>
        <v>437.38</v>
      </c>
      <c r="H77" s="22">
        <f t="shared" si="97"/>
        <v>95.595</v>
      </c>
      <c r="I77" s="33">
        <f t="shared" si="98"/>
        <v>0</v>
      </c>
      <c r="J77" s="34">
        <f t="shared" si="99"/>
        <v>0</v>
      </c>
      <c r="K77" s="35">
        <v>0</v>
      </c>
      <c r="L77" s="34">
        <f t="shared" si="100"/>
        <v>0</v>
      </c>
      <c r="M77" s="33">
        <v>0</v>
      </c>
      <c r="N77" s="34">
        <f t="shared" si="101"/>
        <v>0</v>
      </c>
      <c r="O77" s="33">
        <f t="shared" si="102"/>
        <v>110</v>
      </c>
      <c r="P77" s="34">
        <f t="shared" si="103"/>
        <v>55</v>
      </c>
      <c r="Q77" s="33">
        <v>0</v>
      </c>
      <c r="R77" s="34">
        <f t="shared" si="104"/>
        <v>0</v>
      </c>
      <c r="S77" s="33">
        <f>VLOOKUP(B77,'[1]附件9-专科国励'!$A$6:$J$54,10,FALSE)</f>
        <v>110</v>
      </c>
      <c r="T77" s="34">
        <f t="shared" si="105"/>
        <v>55</v>
      </c>
      <c r="U77" s="34">
        <f t="shared" si="106"/>
        <v>477.975</v>
      </c>
      <c r="V77" s="34">
        <f t="shared" si="107"/>
        <v>382.38</v>
      </c>
      <c r="W77" s="34">
        <f t="shared" si="108"/>
        <v>95.595</v>
      </c>
      <c r="X77" s="34">
        <f t="shared" si="109"/>
        <v>157.975</v>
      </c>
      <c r="Y77" s="34">
        <f t="shared" si="110"/>
        <v>126.38</v>
      </c>
      <c r="Z77" s="34">
        <f t="shared" si="111"/>
        <v>31.595</v>
      </c>
      <c r="AA77" s="34">
        <f t="shared" si="112"/>
        <v>0</v>
      </c>
      <c r="AB77" s="22">
        <v>0</v>
      </c>
      <c r="AC77" s="34">
        <f t="shared" si="113"/>
        <v>0</v>
      </c>
      <c r="AD77" s="34">
        <f t="shared" si="114"/>
        <v>157.975</v>
      </c>
      <c r="AE77" s="22">
        <f>VLOOKUP(B77,'[1]附件13-专科国助'!$A$6:$I$61,9,FALSE)</f>
        <v>126.38</v>
      </c>
      <c r="AF77" s="34">
        <f t="shared" si="115"/>
        <v>31.595</v>
      </c>
      <c r="AG77" s="22">
        <f t="shared" si="116"/>
        <v>320</v>
      </c>
      <c r="AH77" s="40">
        <v>256</v>
      </c>
      <c r="AI77" s="40">
        <v>64</v>
      </c>
      <c r="AJ77" s="41">
        <v>0</v>
      </c>
      <c r="AK77" s="41">
        <v>320</v>
      </c>
      <c r="AL77" s="41">
        <f t="shared" si="91"/>
        <v>85</v>
      </c>
      <c r="AM77" s="41">
        <f t="shared" si="94"/>
        <v>69</v>
      </c>
      <c r="AN77" s="41">
        <f t="shared" ref="AN77:AN95" si="118">AU77</f>
        <v>16</v>
      </c>
      <c r="AO77" s="41"/>
      <c r="AP77" s="41"/>
      <c r="AQ77" s="41">
        <f t="shared" si="93"/>
        <v>0</v>
      </c>
      <c r="AR77" s="41"/>
      <c r="AS77" s="41">
        <v>80</v>
      </c>
      <c r="AT77" s="41">
        <v>64</v>
      </c>
      <c r="AU77" s="41">
        <v>16</v>
      </c>
      <c r="AV77" s="41">
        <f t="shared" si="67"/>
        <v>5</v>
      </c>
      <c r="AW77" s="41">
        <v>5</v>
      </c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55"/>
      <c r="BP77" s="57">
        <v>2050305</v>
      </c>
    </row>
    <row r="78" s="2" customFormat="true" ht="12.75" spans="1:68">
      <c r="A78" s="23"/>
      <c r="B78" s="21" t="s">
        <v>121</v>
      </c>
      <c r="C78" s="20">
        <f t="shared" si="66"/>
        <v>1165.8</v>
      </c>
      <c r="D78" s="22">
        <f t="shared" si="117"/>
        <v>998.8</v>
      </c>
      <c r="E78" s="22">
        <v>167</v>
      </c>
      <c r="F78" s="22">
        <f t="shared" si="95"/>
        <v>910.8</v>
      </c>
      <c r="G78" s="22">
        <f t="shared" si="96"/>
        <v>754.8</v>
      </c>
      <c r="H78" s="22">
        <f t="shared" si="97"/>
        <v>156</v>
      </c>
      <c r="I78" s="33">
        <f t="shared" si="98"/>
        <v>11</v>
      </c>
      <c r="J78" s="34">
        <f t="shared" si="99"/>
        <v>8.8</v>
      </c>
      <c r="K78" s="35">
        <f>VLOOKUP(B78,'[1]附件3-本科国奖'!$A$6:$J$54,10,FALSE)</f>
        <v>11</v>
      </c>
      <c r="L78" s="34">
        <f t="shared" si="100"/>
        <v>8.8</v>
      </c>
      <c r="M78" s="33">
        <v>0</v>
      </c>
      <c r="N78" s="34">
        <f t="shared" si="101"/>
        <v>0</v>
      </c>
      <c r="O78" s="33">
        <f t="shared" si="102"/>
        <v>244</v>
      </c>
      <c r="P78" s="34">
        <f t="shared" si="103"/>
        <v>122</v>
      </c>
      <c r="Q78" s="33">
        <f>VLOOKUP(B78,'[1]附件7-本科国励'!$A$6:$K$54,11,FALSE)</f>
        <v>244</v>
      </c>
      <c r="R78" s="34">
        <f t="shared" si="104"/>
        <v>122</v>
      </c>
      <c r="S78" s="33">
        <v>0</v>
      </c>
      <c r="T78" s="34">
        <f t="shared" si="105"/>
        <v>0</v>
      </c>
      <c r="U78" s="34">
        <f t="shared" si="106"/>
        <v>780</v>
      </c>
      <c r="V78" s="34">
        <f t="shared" si="107"/>
        <v>624</v>
      </c>
      <c r="W78" s="34">
        <f t="shared" si="108"/>
        <v>156</v>
      </c>
      <c r="X78" s="34">
        <f t="shared" si="109"/>
        <v>262.5</v>
      </c>
      <c r="Y78" s="34">
        <f t="shared" si="110"/>
        <v>210</v>
      </c>
      <c r="Z78" s="34">
        <f t="shared" si="111"/>
        <v>52.5</v>
      </c>
      <c r="AA78" s="34">
        <f t="shared" si="112"/>
        <v>262.5</v>
      </c>
      <c r="AB78" s="22">
        <f>VLOOKUP(B78,'[1]附件11-本科国助'!$A$6:$I$54,9,FALSE)</f>
        <v>210</v>
      </c>
      <c r="AC78" s="34">
        <f t="shared" si="113"/>
        <v>52.5</v>
      </c>
      <c r="AD78" s="34">
        <f t="shared" si="114"/>
        <v>0</v>
      </c>
      <c r="AE78" s="22">
        <v>0</v>
      </c>
      <c r="AF78" s="34">
        <f t="shared" si="115"/>
        <v>0</v>
      </c>
      <c r="AG78" s="22">
        <f t="shared" si="116"/>
        <v>517.5</v>
      </c>
      <c r="AH78" s="40">
        <v>414</v>
      </c>
      <c r="AI78" s="40">
        <v>103.5</v>
      </c>
      <c r="AJ78" s="41">
        <v>517.5</v>
      </c>
      <c r="AK78" s="41">
        <v>0</v>
      </c>
      <c r="AL78" s="41">
        <f t="shared" si="91"/>
        <v>255</v>
      </c>
      <c r="AM78" s="41">
        <f t="shared" si="94"/>
        <v>244</v>
      </c>
      <c r="AN78" s="41">
        <f t="shared" si="118"/>
        <v>11</v>
      </c>
      <c r="AO78" s="41"/>
      <c r="AP78" s="41"/>
      <c r="AQ78" s="41">
        <f t="shared" si="93"/>
        <v>20</v>
      </c>
      <c r="AR78" s="41">
        <v>20</v>
      </c>
      <c r="AS78" s="41">
        <v>55</v>
      </c>
      <c r="AT78" s="41">
        <v>44</v>
      </c>
      <c r="AU78" s="41">
        <v>11</v>
      </c>
      <c r="AV78" s="41">
        <f t="shared" si="67"/>
        <v>180</v>
      </c>
      <c r="AW78" s="41">
        <v>180</v>
      </c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55"/>
      <c r="BP78" s="56">
        <v>2050205</v>
      </c>
    </row>
    <row r="79" s="2" customFormat="true" ht="12.75" spans="1:68">
      <c r="A79" s="23"/>
      <c r="B79" s="21" t="s">
        <v>122</v>
      </c>
      <c r="C79" s="20">
        <f t="shared" si="66"/>
        <v>891.7</v>
      </c>
      <c r="D79" s="22">
        <f t="shared" si="117"/>
        <v>775.2</v>
      </c>
      <c r="E79" s="22">
        <v>116.5</v>
      </c>
      <c r="F79" s="22">
        <f t="shared" si="95"/>
        <v>671.7</v>
      </c>
      <c r="G79" s="22">
        <f t="shared" si="96"/>
        <v>559.2</v>
      </c>
      <c r="H79" s="22">
        <f t="shared" si="97"/>
        <v>112.5</v>
      </c>
      <c r="I79" s="33">
        <f t="shared" si="98"/>
        <v>9</v>
      </c>
      <c r="J79" s="34">
        <f t="shared" si="99"/>
        <v>7.2</v>
      </c>
      <c r="K79" s="35">
        <f>VLOOKUP(B79,'[1]附件3-本科国奖'!$A$6:$J$54,10,FALSE)</f>
        <v>9</v>
      </c>
      <c r="L79" s="34">
        <f t="shared" si="100"/>
        <v>7.2</v>
      </c>
      <c r="M79" s="33">
        <v>0</v>
      </c>
      <c r="N79" s="34">
        <f t="shared" si="101"/>
        <v>0</v>
      </c>
      <c r="O79" s="33">
        <f t="shared" si="102"/>
        <v>204</v>
      </c>
      <c r="P79" s="34">
        <f t="shared" si="103"/>
        <v>102</v>
      </c>
      <c r="Q79" s="33">
        <f>VLOOKUP(B79,'[1]附件7-本科国励'!$A$6:$K$54,11,FALSE)</f>
        <v>204</v>
      </c>
      <c r="R79" s="34">
        <f t="shared" si="104"/>
        <v>102</v>
      </c>
      <c r="S79" s="33">
        <v>0</v>
      </c>
      <c r="T79" s="34">
        <f t="shared" si="105"/>
        <v>0</v>
      </c>
      <c r="U79" s="34">
        <f t="shared" si="106"/>
        <v>562.5</v>
      </c>
      <c r="V79" s="34">
        <f t="shared" si="107"/>
        <v>450</v>
      </c>
      <c r="W79" s="34">
        <f t="shared" si="108"/>
        <v>112.5</v>
      </c>
      <c r="X79" s="34">
        <f t="shared" si="109"/>
        <v>190</v>
      </c>
      <c r="Y79" s="34">
        <f t="shared" si="110"/>
        <v>152</v>
      </c>
      <c r="Z79" s="34">
        <f t="shared" si="111"/>
        <v>38</v>
      </c>
      <c r="AA79" s="34">
        <f t="shared" si="112"/>
        <v>190</v>
      </c>
      <c r="AB79" s="22">
        <f>VLOOKUP(B79,'[1]附件11-本科国助'!$A$6:$I$54,9,FALSE)</f>
        <v>152</v>
      </c>
      <c r="AC79" s="34">
        <f t="shared" si="113"/>
        <v>38</v>
      </c>
      <c r="AD79" s="34">
        <f t="shared" si="114"/>
        <v>0</v>
      </c>
      <c r="AE79" s="22">
        <v>0</v>
      </c>
      <c r="AF79" s="34">
        <f t="shared" si="115"/>
        <v>0</v>
      </c>
      <c r="AG79" s="22">
        <f t="shared" si="116"/>
        <v>372.5</v>
      </c>
      <c r="AH79" s="40">
        <v>298</v>
      </c>
      <c r="AI79" s="40">
        <v>74.5</v>
      </c>
      <c r="AJ79" s="41">
        <v>372.5</v>
      </c>
      <c r="AK79" s="41">
        <v>0</v>
      </c>
      <c r="AL79" s="41">
        <f t="shared" si="91"/>
        <v>220</v>
      </c>
      <c r="AM79" s="41">
        <f t="shared" si="94"/>
        <v>216</v>
      </c>
      <c r="AN79" s="41">
        <f t="shared" si="118"/>
        <v>4</v>
      </c>
      <c r="AO79" s="41"/>
      <c r="AP79" s="41"/>
      <c r="AQ79" s="41">
        <f t="shared" si="93"/>
        <v>0</v>
      </c>
      <c r="AR79" s="41"/>
      <c r="AS79" s="41">
        <v>20</v>
      </c>
      <c r="AT79" s="41">
        <v>16</v>
      </c>
      <c r="AU79" s="41">
        <v>4</v>
      </c>
      <c r="AV79" s="41">
        <f t="shared" si="67"/>
        <v>200</v>
      </c>
      <c r="AW79" s="41">
        <v>200</v>
      </c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55"/>
      <c r="BP79" s="56">
        <v>2050205</v>
      </c>
    </row>
    <row r="80" s="2" customFormat="true" ht="12.75" spans="1:68">
      <c r="A80" s="23"/>
      <c r="B80" s="21" t="s">
        <v>123</v>
      </c>
      <c r="C80" s="20">
        <f t="shared" si="66"/>
        <v>1150.75</v>
      </c>
      <c r="D80" s="22">
        <f t="shared" si="117"/>
        <v>990</v>
      </c>
      <c r="E80" s="22">
        <v>160.75</v>
      </c>
      <c r="F80" s="22">
        <f t="shared" si="95"/>
        <v>860.75</v>
      </c>
      <c r="G80" s="22">
        <f t="shared" si="96"/>
        <v>714</v>
      </c>
      <c r="H80" s="22">
        <f t="shared" si="97"/>
        <v>146.75</v>
      </c>
      <c r="I80" s="33">
        <f t="shared" si="98"/>
        <v>10</v>
      </c>
      <c r="J80" s="34">
        <f t="shared" si="99"/>
        <v>8</v>
      </c>
      <c r="K80" s="35">
        <f>VLOOKUP(B80,'[1]附件3-本科国奖'!$A$6:$J$54,10,FALSE)</f>
        <v>10</v>
      </c>
      <c r="L80" s="34">
        <f t="shared" si="100"/>
        <v>8</v>
      </c>
      <c r="M80" s="33">
        <v>0</v>
      </c>
      <c r="N80" s="34">
        <f t="shared" si="101"/>
        <v>0</v>
      </c>
      <c r="O80" s="33">
        <f t="shared" si="102"/>
        <v>238</v>
      </c>
      <c r="P80" s="34">
        <f t="shared" si="103"/>
        <v>119</v>
      </c>
      <c r="Q80" s="33">
        <f>VLOOKUP(B80,'[1]附件7-本科国励'!$A$6:$K$54,11,FALSE)</f>
        <v>238</v>
      </c>
      <c r="R80" s="34">
        <f t="shared" si="104"/>
        <v>119</v>
      </c>
      <c r="S80" s="33">
        <v>0</v>
      </c>
      <c r="T80" s="34">
        <f t="shared" si="105"/>
        <v>0</v>
      </c>
      <c r="U80" s="34">
        <f t="shared" si="106"/>
        <v>733.75</v>
      </c>
      <c r="V80" s="34">
        <f t="shared" si="107"/>
        <v>587</v>
      </c>
      <c r="W80" s="34">
        <f t="shared" si="108"/>
        <v>146.75</v>
      </c>
      <c r="X80" s="34">
        <f t="shared" si="109"/>
        <v>246.25</v>
      </c>
      <c r="Y80" s="34">
        <f t="shared" si="110"/>
        <v>197</v>
      </c>
      <c r="Z80" s="34">
        <f t="shared" si="111"/>
        <v>49.25</v>
      </c>
      <c r="AA80" s="34">
        <f t="shared" si="112"/>
        <v>246.25</v>
      </c>
      <c r="AB80" s="22">
        <f>VLOOKUP(B80,'[1]附件11-本科国助'!$A$6:$I$54,9,FALSE)</f>
        <v>197</v>
      </c>
      <c r="AC80" s="34">
        <f t="shared" si="113"/>
        <v>49.25</v>
      </c>
      <c r="AD80" s="34">
        <f t="shared" si="114"/>
        <v>0</v>
      </c>
      <c r="AE80" s="22">
        <v>0</v>
      </c>
      <c r="AF80" s="34">
        <f t="shared" si="115"/>
        <v>0</v>
      </c>
      <c r="AG80" s="22">
        <f t="shared" si="116"/>
        <v>487.5</v>
      </c>
      <c r="AH80" s="40">
        <v>390</v>
      </c>
      <c r="AI80" s="40">
        <v>97.5</v>
      </c>
      <c r="AJ80" s="41">
        <v>487.5</v>
      </c>
      <c r="AK80" s="41">
        <v>0</v>
      </c>
      <c r="AL80" s="41">
        <f t="shared" si="91"/>
        <v>290</v>
      </c>
      <c r="AM80" s="41">
        <f t="shared" si="94"/>
        <v>276</v>
      </c>
      <c r="AN80" s="41">
        <f t="shared" si="118"/>
        <v>14</v>
      </c>
      <c r="AO80" s="41"/>
      <c r="AP80" s="41"/>
      <c r="AQ80" s="41">
        <f t="shared" si="93"/>
        <v>0</v>
      </c>
      <c r="AR80" s="41"/>
      <c r="AS80" s="41">
        <v>70</v>
      </c>
      <c r="AT80" s="41">
        <v>56</v>
      </c>
      <c r="AU80" s="41">
        <v>14</v>
      </c>
      <c r="AV80" s="41">
        <f t="shared" si="67"/>
        <v>220</v>
      </c>
      <c r="AW80" s="41">
        <v>220</v>
      </c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55"/>
      <c r="BP80" s="56">
        <v>2050205</v>
      </c>
    </row>
    <row r="81" s="2" customFormat="true" ht="12.75" spans="1:68">
      <c r="A81" s="23"/>
      <c r="B81" s="21" t="s">
        <v>124</v>
      </c>
      <c r="C81" s="20">
        <f t="shared" si="66"/>
        <v>732.7</v>
      </c>
      <c r="D81" s="22">
        <f t="shared" si="117"/>
        <v>629.2</v>
      </c>
      <c r="E81" s="22">
        <v>103.5</v>
      </c>
      <c r="F81" s="22">
        <f t="shared" si="95"/>
        <v>602.7</v>
      </c>
      <c r="G81" s="22">
        <f t="shared" si="96"/>
        <v>503.2</v>
      </c>
      <c r="H81" s="22">
        <f t="shared" si="97"/>
        <v>99.5</v>
      </c>
      <c r="I81" s="33">
        <f t="shared" si="98"/>
        <v>9</v>
      </c>
      <c r="J81" s="34">
        <f t="shared" si="99"/>
        <v>7.2</v>
      </c>
      <c r="K81" s="35">
        <f>VLOOKUP(B81,'[1]附件3-本科国奖'!$A$6:$J$54,10,FALSE)</f>
        <v>9</v>
      </c>
      <c r="L81" s="34">
        <f t="shared" si="100"/>
        <v>7.2</v>
      </c>
      <c r="M81" s="33">
        <v>0</v>
      </c>
      <c r="N81" s="34">
        <f t="shared" si="101"/>
        <v>0</v>
      </c>
      <c r="O81" s="33">
        <f t="shared" si="102"/>
        <v>196</v>
      </c>
      <c r="P81" s="34">
        <f t="shared" si="103"/>
        <v>98</v>
      </c>
      <c r="Q81" s="33">
        <f>VLOOKUP(B81,'[1]附件7-本科国励'!$A$6:$K$54,11,FALSE)</f>
        <v>196</v>
      </c>
      <c r="R81" s="34">
        <f t="shared" si="104"/>
        <v>98</v>
      </c>
      <c r="S81" s="33">
        <v>0</v>
      </c>
      <c r="T81" s="34">
        <f t="shared" si="105"/>
        <v>0</v>
      </c>
      <c r="U81" s="34">
        <f t="shared" si="106"/>
        <v>497.5</v>
      </c>
      <c r="V81" s="34">
        <f t="shared" si="107"/>
        <v>398</v>
      </c>
      <c r="W81" s="34">
        <f t="shared" si="108"/>
        <v>99.5</v>
      </c>
      <c r="X81" s="34">
        <f t="shared" si="109"/>
        <v>195</v>
      </c>
      <c r="Y81" s="34">
        <f t="shared" si="110"/>
        <v>156</v>
      </c>
      <c r="Z81" s="34">
        <f t="shared" si="111"/>
        <v>39</v>
      </c>
      <c r="AA81" s="34">
        <f t="shared" si="112"/>
        <v>195</v>
      </c>
      <c r="AB81" s="22">
        <f>VLOOKUP(B81,'[1]附件11-本科国助'!$A$6:$I$54,9,FALSE)</f>
        <v>156</v>
      </c>
      <c r="AC81" s="34">
        <f t="shared" si="113"/>
        <v>39</v>
      </c>
      <c r="AD81" s="34">
        <f t="shared" si="114"/>
        <v>0</v>
      </c>
      <c r="AE81" s="22">
        <v>0</v>
      </c>
      <c r="AF81" s="34">
        <f t="shared" si="115"/>
        <v>0</v>
      </c>
      <c r="AG81" s="22">
        <f t="shared" si="116"/>
        <v>302.5</v>
      </c>
      <c r="AH81" s="40">
        <v>242</v>
      </c>
      <c r="AI81" s="40">
        <v>60.5</v>
      </c>
      <c r="AJ81" s="41">
        <v>302.5</v>
      </c>
      <c r="AK81" s="41">
        <v>0</v>
      </c>
      <c r="AL81" s="41">
        <f t="shared" si="91"/>
        <v>130</v>
      </c>
      <c r="AM81" s="41">
        <f t="shared" si="94"/>
        <v>126</v>
      </c>
      <c r="AN81" s="41">
        <f t="shared" si="118"/>
        <v>4</v>
      </c>
      <c r="AO81" s="41"/>
      <c r="AP81" s="41"/>
      <c r="AQ81" s="41">
        <f t="shared" si="93"/>
        <v>0</v>
      </c>
      <c r="AR81" s="41"/>
      <c r="AS81" s="41">
        <v>20</v>
      </c>
      <c r="AT81" s="41">
        <v>16</v>
      </c>
      <c r="AU81" s="41">
        <v>4</v>
      </c>
      <c r="AV81" s="41">
        <f t="shared" si="67"/>
        <v>110</v>
      </c>
      <c r="AW81" s="41">
        <v>110</v>
      </c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55"/>
      <c r="BP81" s="56">
        <v>2050205</v>
      </c>
    </row>
    <row r="82" s="2" customFormat="true" ht="12.75" spans="1:68">
      <c r="A82" s="23"/>
      <c r="B82" s="21" t="s">
        <v>125</v>
      </c>
      <c r="C82" s="20">
        <f t="shared" si="66"/>
        <v>896.95</v>
      </c>
      <c r="D82" s="22">
        <f t="shared" si="117"/>
        <v>783.2</v>
      </c>
      <c r="E82" s="22">
        <v>113.75</v>
      </c>
      <c r="F82" s="22">
        <f t="shared" si="95"/>
        <v>656.95</v>
      </c>
      <c r="G82" s="22">
        <f t="shared" si="96"/>
        <v>547.2</v>
      </c>
      <c r="H82" s="22">
        <f t="shared" si="97"/>
        <v>109.75</v>
      </c>
      <c r="I82" s="33">
        <f t="shared" si="98"/>
        <v>9</v>
      </c>
      <c r="J82" s="34">
        <f t="shared" si="99"/>
        <v>7.2</v>
      </c>
      <c r="K82" s="35">
        <f>VLOOKUP(B82,'[1]附件3-本科国奖'!$A$6:$J$54,10,FALSE)</f>
        <v>9</v>
      </c>
      <c r="L82" s="34">
        <f t="shared" si="100"/>
        <v>7.2</v>
      </c>
      <c r="M82" s="33">
        <v>0</v>
      </c>
      <c r="N82" s="34">
        <f t="shared" si="101"/>
        <v>0</v>
      </c>
      <c r="O82" s="33">
        <f t="shared" si="102"/>
        <v>202</v>
      </c>
      <c r="P82" s="34">
        <f t="shared" si="103"/>
        <v>101</v>
      </c>
      <c r="Q82" s="33">
        <f>VLOOKUP(B82,'[1]附件7-本科国励'!$A$6:$K$54,11,FALSE)</f>
        <v>202</v>
      </c>
      <c r="R82" s="34">
        <f t="shared" si="104"/>
        <v>101</v>
      </c>
      <c r="S82" s="33">
        <v>0</v>
      </c>
      <c r="T82" s="34">
        <f t="shared" si="105"/>
        <v>0</v>
      </c>
      <c r="U82" s="34">
        <f t="shared" si="106"/>
        <v>548.75</v>
      </c>
      <c r="V82" s="34">
        <f t="shared" si="107"/>
        <v>439</v>
      </c>
      <c r="W82" s="34">
        <f t="shared" si="108"/>
        <v>109.75</v>
      </c>
      <c r="X82" s="34">
        <f t="shared" si="109"/>
        <v>185</v>
      </c>
      <c r="Y82" s="34">
        <f t="shared" si="110"/>
        <v>148</v>
      </c>
      <c r="Z82" s="34">
        <f t="shared" si="111"/>
        <v>37</v>
      </c>
      <c r="AA82" s="34">
        <f t="shared" si="112"/>
        <v>185</v>
      </c>
      <c r="AB82" s="22">
        <f>VLOOKUP(B82,'[1]附件11-本科国助'!$A$6:$I$54,9,FALSE)</f>
        <v>148</v>
      </c>
      <c r="AC82" s="34">
        <f t="shared" si="113"/>
        <v>37</v>
      </c>
      <c r="AD82" s="34">
        <f t="shared" si="114"/>
        <v>0</v>
      </c>
      <c r="AE82" s="22">
        <v>0</v>
      </c>
      <c r="AF82" s="34">
        <f t="shared" si="115"/>
        <v>0</v>
      </c>
      <c r="AG82" s="22">
        <f t="shared" si="116"/>
        <v>363.75</v>
      </c>
      <c r="AH82" s="40">
        <v>291</v>
      </c>
      <c r="AI82" s="40">
        <v>72.75</v>
      </c>
      <c r="AJ82" s="41">
        <v>363.75</v>
      </c>
      <c r="AK82" s="41">
        <v>0</v>
      </c>
      <c r="AL82" s="41">
        <f t="shared" si="91"/>
        <v>240</v>
      </c>
      <c r="AM82" s="41">
        <f t="shared" si="94"/>
        <v>236</v>
      </c>
      <c r="AN82" s="41">
        <f t="shared" si="118"/>
        <v>4</v>
      </c>
      <c r="AO82" s="41"/>
      <c r="AP82" s="41"/>
      <c r="AQ82" s="41">
        <f t="shared" si="93"/>
        <v>0</v>
      </c>
      <c r="AR82" s="41"/>
      <c r="AS82" s="41">
        <v>20</v>
      </c>
      <c r="AT82" s="41">
        <v>16</v>
      </c>
      <c r="AU82" s="41">
        <v>4</v>
      </c>
      <c r="AV82" s="41">
        <f t="shared" si="67"/>
        <v>220</v>
      </c>
      <c r="AW82" s="41">
        <v>220</v>
      </c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55"/>
      <c r="BP82" s="56">
        <v>2050205</v>
      </c>
    </row>
    <row r="83" s="2" customFormat="true" ht="12.75" spans="1:68">
      <c r="A83" s="23"/>
      <c r="B83" s="21" t="s">
        <v>126</v>
      </c>
      <c r="C83" s="20">
        <f t="shared" si="66"/>
        <v>1071.3</v>
      </c>
      <c r="D83" s="22">
        <f t="shared" si="117"/>
        <v>922.08</v>
      </c>
      <c r="E83" s="22">
        <v>149.22</v>
      </c>
      <c r="F83" s="22">
        <f t="shared" si="95"/>
        <v>831.3</v>
      </c>
      <c r="G83" s="22">
        <f t="shared" si="96"/>
        <v>688.08</v>
      </c>
      <c r="H83" s="22">
        <f t="shared" si="97"/>
        <v>143.22</v>
      </c>
      <c r="I83" s="33">
        <f t="shared" si="98"/>
        <v>9</v>
      </c>
      <c r="J83" s="34">
        <f t="shared" si="99"/>
        <v>7.2</v>
      </c>
      <c r="K83" s="35">
        <f>VLOOKUP(B83,'[1]附件3-本科国奖'!$A$6:$J$54,10,FALSE)</f>
        <v>9</v>
      </c>
      <c r="L83" s="34">
        <f t="shared" si="100"/>
        <v>7.2</v>
      </c>
      <c r="M83" s="33">
        <v>0</v>
      </c>
      <c r="N83" s="34">
        <f t="shared" si="101"/>
        <v>0</v>
      </c>
      <c r="O83" s="33">
        <f t="shared" si="102"/>
        <v>216</v>
      </c>
      <c r="P83" s="34">
        <f t="shared" si="103"/>
        <v>108</v>
      </c>
      <c r="Q83" s="33">
        <f>VLOOKUP(B83,'[1]附件7-本科国励'!$A$6:$K$54,11,FALSE)</f>
        <v>216</v>
      </c>
      <c r="R83" s="34">
        <f t="shared" si="104"/>
        <v>108</v>
      </c>
      <c r="S83" s="33">
        <v>0</v>
      </c>
      <c r="T83" s="34">
        <f t="shared" si="105"/>
        <v>0</v>
      </c>
      <c r="U83" s="34">
        <f t="shared" si="106"/>
        <v>716.1</v>
      </c>
      <c r="V83" s="34">
        <f t="shared" si="107"/>
        <v>572.88</v>
      </c>
      <c r="W83" s="34">
        <f t="shared" si="108"/>
        <v>143.22</v>
      </c>
      <c r="X83" s="34">
        <f t="shared" si="109"/>
        <v>247.35</v>
      </c>
      <c r="Y83" s="34">
        <f t="shared" si="110"/>
        <v>197.88</v>
      </c>
      <c r="Z83" s="34">
        <f t="shared" si="111"/>
        <v>49.47</v>
      </c>
      <c r="AA83" s="34">
        <f t="shared" si="112"/>
        <v>210</v>
      </c>
      <c r="AB83" s="22">
        <f>VLOOKUP(B83,'[1]附件11-本科国助'!$A$6:$I$54,9,FALSE)</f>
        <v>168</v>
      </c>
      <c r="AC83" s="34">
        <f t="shared" si="113"/>
        <v>42</v>
      </c>
      <c r="AD83" s="34">
        <f t="shared" si="114"/>
        <v>37.35</v>
      </c>
      <c r="AE83" s="22">
        <f>VLOOKUP(B83,'[1]附件13-专科国助'!$A$6:$I$61,9,FALSE)</f>
        <v>29.88</v>
      </c>
      <c r="AF83" s="34">
        <f t="shared" si="115"/>
        <v>7.47</v>
      </c>
      <c r="AG83" s="22">
        <f t="shared" si="116"/>
        <v>468.75</v>
      </c>
      <c r="AH83" s="40">
        <v>375</v>
      </c>
      <c r="AI83" s="40">
        <v>93.75</v>
      </c>
      <c r="AJ83" s="41">
        <v>408.75</v>
      </c>
      <c r="AK83" s="41">
        <v>60</v>
      </c>
      <c r="AL83" s="41">
        <f t="shared" si="91"/>
        <v>240</v>
      </c>
      <c r="AM83" s="41">
        <f t="shared" si="94"/>
        <v>234</v>
      </c>
      <c r="AN83" s="41">
        <f t="shared" si="118"/>
        <v>6</v>
      </c>
      <c r="AO83" s="41"/>
      <c r="AP83" s="41"/>
      <c r="AQ83" s="41">
        <f t="shared" si="93"/>
        <v>0</v>
      </c>
      <c r="AR83" s="41"/>
      <c r="AS83" s="41">
        <v>30</v>
      </c>
      <c r="AT83" s="41">
        <v>24</v>
      </c>
      <c r="AU83" s="41">
        <v>6</v>
      </c>
      <c r="AV83" s="41">
        <f t="shared" si="67"/>
        <v>210</v>
      </c>
      <c r="AW83" s="41">
        <v>210</v>
      </c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55"/>
      <c r="BP83" s="56">
        <v>2050205</v>
      </c>
    </row>
    <row r="84" s="2" customFormat="true" ht="12.75" spans="1:68">
      <c r="A84" s="23"/>
      <c r="B84" s="21" t="s">
        <v>127</v>
      </c>
      <c r="C84" s="20">
        <f t="shared" si="66"/>
        <v>891.75</v>
      </c>
      <c r="D84" s="22">
        <f t="shared" si="117"/>
        <v>769</v>
      </c>
      <c r="E84" s="22">
        <v>122.75</v>
      </c>
      <c r="F84" s="22">
        <f t="shared" si="95"/>
        <v>721.75</v>
      </c>
      <c r="G84" s="22">
        <f t="shared" si="96"/>
        <v>601</v>
      </c>
      <c r="H84" s="22">
        <f t="shared" si="97"/>
        <v>120.75</v>
      </c>
      <c r="I84" s="33">
        <f t="shared" si="98"/>
        <v>10</v>
      </c>
      <c r="J84" s="34">
        <f t="shared" si="99"/>
        <v>8</v>
      </c>
      <c r="K84" s="35">
        <f>VLOOKUP(B84,'[1]附件3-本科国奖'!$A$6:$J$54,10,FALSE)</f>
        <v>10</v>
      </c>
      <c r="L84" s="34">
        <f t="shared" si="100"/>
        <v>8</v>
      </c>
      <c r="M84" s="33">
        <v>0</v>
      </c>
      <c r="N84" s="34">
        <f t="shared" si="101"/>
        <v>0</v>
      </c>
      <c r="O84" s="33">
        <f t="shared" si="102"/>
        <v>220</v>
      </c>
      <c r="P84" s="34">
        <f t="shared" si="103"/>
        <v>110</v>
      </c>
      <c r="Q84" s="33">
        <f>VLOOKUP(B84,'[1]附件7-本科国励'!$A$6:$K$54,11,FALSE)</f>
        <v>220</v>
      </c>
      <c r="R84" s="34">
        <f t="shared" si="104"/>
        <v>110</v>
      </c>
      <c r="S84" s="33">
        <v>0</v>
      </c>
      <c r="T84" s="34">
        <f t="shared" si="105"/>
        <v>0</v>
      </c>
      <c r="U84" s="34">
        <f t="shared" si="106"/>
        <v>603.75</v>
      </c>
      <c r="V84" s="34">
        <f t="shared" si="107"/>
        <v>483</v>
      </c>
      <c r="W84" s="34">
        <f t="shared" si="108"/>
        <v>120.75</v>
      </c>
      <c r="X84" s="34">
        <f t="shared" si="109"/>
        <v>205</v>
      </c>
      <c r="Y84" s="34">
        <f t="shared" si="110"/>
        <v>164</v>
      </c>
      <c r="Z84" s="34">
        <f t="shared" si="111"/>
        <v>41</v>
      </c>
      <c r="AA84" s="34">
        <f t="shared" si="112"/>
        <v>205</v>
      </c>
      <c r="AB84" s="22">
        <f>VLOOKUP(B84,'[1]附件11-本科国助'!$A$6:$I$54,9,FALSE)</f>
        <v>164</v>
      </c>
      <c r="AC84" s="34">
        <f t="shared" si="113"/>
        <v>41</v>
      </c>
      <c r="AD84" s="34">
        <f t="shared" si="114"/>
        <v>0</v>
      </c>
      <c r="AE84" s="22">
        <v>0</v>
      </c>
      <c r="AF84" s="34">
        <f t="shared" si="115"/>
        <v>0</v>
      </c>
      <c r="AG84" s="22">
        <f t="shared" si="116"/>
        <v>398.75</v>
      </c>
      <c r="AH84" s="40">
        <v>319</v>
      </c>
      <c r="AI84" s="40">
        <v>79.75</v>
      </c>
      <c r="AJ84" s="41">
        <v>398.75</v>
      </c>
      <c r="AK84" s="41">
        <v>0</v>
      </c>
      <c r="AL84" s="41">
        <f t="shared" si="91"/>
        <v>170</v>
      </c>
      <c r="AM84" s="41">
        <f t="shared" si="94"/>
        <v>168</v>
      </c>
      <c r="AN84" s="41">
        <f t="shared" si="118"/>
        <v>2</v>
      </c>
      <c r="AO84" s="41"/>
      <c r="AP84" s="41"/>
      <c r="AQ84" s="41">
        <f t="shared" si="93"/>
        <v>0</v>
      </c>
      <c r="AR84" s="41"/>
      <c r="AS84" s="41">
        <v>10</v>
      </c>
      <c r="AT84" s="41">
        <v>8</v>
      </c>
      <c r="AU84" s="41">
        <v>2</v>
      </c>
      <c r="AV84" s="41">
        <f t="shared" si="67"/>
        <v>160</v>
      </c>
      <c r="AW84" s="41">
        <v>160</v>
      </c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55"/>
      <c r="BP84" s="56">
        <v>2050205</v>
      </c>
    </row>
    <row r="85" s="2" customFormat="true" ht="12.75" spans="1:68">
      <c r="A85" s="23"/>
      <c r="B85" s="21" t="s">
        <v>128</v>
      </c>
      <c r="C85" s="20">
        <f t="shared" si="66"/>
        <v>1892.45</v>
      </c>
      <c r="D85" s="22">
        <f t="shared" si="117"/>
        <v>1600</v>
      </c>
      <c r="E85" s="22">
        <v>292.45</v>
      </c>
      <c r="F85" s="22">
        <f t="shared" si="95"/>
        <v>1565.45</v>
      </c>
      <c r="G85" s="22">
        <f t="shared" si="96"/>
        <v>1292</v>
      </c>
      <c r="H85" s="22">
        <f t="shared" si="97"/>
        <v>273.45</v>
      </c>
      <c r="I85" s="33">
        <f t="shared" si="98"/>
        <v>14</v>
      </c>
      <c r="J85" s="34">
        <f t="shared" si="99"/>
        <v>11.2</v>
      </c>
      <c r="K85" s="35">
        <f>VLOOKUP(B85,'[1]附件3-本科国奖'!$A$6:$J$54,10,FALSE)</f>
        <v>11</v>
      </c>
      <c r="L85" s="34">
        <f t="shared" si="100"/>
        <v>8.8</v>
      </c>
      <c r="M85" s="33">
        <f>VLOOKUP(B85,'[1]附件5-专科国奖'!$A$6:$I$53,9,FALSE)</f>
        <v>3</v>
      </c>
      <c r="N85" s="34">
        <f t="shared" si="101"/>
        <v>2.4</v>
      </c>
      <c r="O85" s="33">
        <f t="shared" si="102"/>
        <v>374</v>
      </c>
      <c r="P85" s="34">
        <f t="shared" si="103"/>
        <v>187</v>
      </c>
      <c r="Q85" s="33">
        <f>VLOOKUP(B85,'[1]附件7-本科国励'!$A$6:$K$54,11,FALSE)</f>
        <v>254</v>
      </c>
      <c r="R85" s="34">
        <f t="shared" si="104"/>
        <v>127</v>
      </c>
      <c r="S85" s="33">
        <f>VLOOKUP(B85,'[1]附件9-专科国励'!$A$6:$J$54,10,FALSE)</f>
        <v>120</v>
      </c>
      <c r="T85" s="34">
        <f t="shared" si="105"/>
        <v>60</v>
      </c>
      <c r="U85" s="34">
        <f t="shared" si="106"/>
        <v>1367.25</v>
      </c>
      <c r="V85" s="34">
        <f t="shared" si="107"/>
        <v>1093.8</v>
      </c>
      <c r="W85" s="34">
        <f t="shared" si="108"/>
        <v>273.45</v>
      </c>
      <c r="X85" s="34">
        <f t="shared" si="109"/>
        <v>453.9375</v>
      </c>
      <c r="Y85" s="34">
        <f t="shared" si="110"/>
        <v>363.15</v>
      </c>
      <c r="Z85" s="34">
        <f t="shared" si="111"/>
        <v>90.7875</v>
      </c>
      <c r="AA85" s="34">
        <f t="shared" si="112"/>
        <v>305</v>
      </c>
      <c r="AB85" s="22">
        <f>VLOOKUP(B85,'[1]附件11-本科国助'!$A$6:$I$54,9,FALSE)</f>
        <v>244</v>
      </c>
      <c r="AC85" s="34">
        <f t="shared" si="113"/>
        <v>61</v>
      </c>
      <c r="AD85" s="34">
        <f t="shared" si="114"/>
        <v>148.9375</v>
      </c>
      <c r="AE85" s="22">
        <f>VLOOKUP(B85,'[1]附件13-专科国助'!$A$6:$I$61,9,FALSE)</f>
        <v>119.15</v>
      </c>
      <c r="AF85" s="34">
        <f t="shared" si="115"/>
        <v>29.7875</v>
      </c>
      <c r="AG85" s="22">
        <f t="shared" si="116"/>
        <v>913.3125</v>
      </c>
      <c r="AH85" s="40">
        <v>730.65</v>
      </c>
      <c r="AI85" s="40">
        <v>182.6625</v>
      </c>
      <c r="AJ85" s="41">
        <v>623.3125</v>
      </c>
      <c r="AK85" s="41">
        <v>290</v>
      </c>
      <c r="AL85" s="41">
        <f t="shared" si="91"/>
        <v>327</v>
      </c>
      <c r="AM85" s="41">
        <f t="shared" si="94"/>
        <v>308</v>
      </c>
      <c r="AN85" s="41">
        <f t="shared" si="118"/>
        <v>19</v>
      </c>
      <c r="AO85" s="41"/>
      <c r="AP85" s="41"/>
      <c r="AQ85" s="41">
        <f t="shared" si="93"/>
        <v>2</v>
      </c>
      <c r="AR85" s="41">
        <v>2</v>
      </c>
      <c r="AS85" s="41">
        <v>95</v>
      </c>
      <c r="AT85" s="41">
        <v>76</v>
      </c>
      <c r="AU85" s="41">
        <v>19</v>
      </c>
      <c r="AV85" s="41">
        <f t="shared" si="67"/>
        <v>230</v>
      </c>
      <c r="AW85" s="41">
        <v>230</v>
      </c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55"/>
      <c r="BP85" s="56">
        <v>2050205</v>
      </c>
    </row>
    <row r="86" s="2" customFormat="true" ht="12.75" spans="1:68">
      <c r="A86" s="23"/>
      <c r="B86" s="21" t="s">
        <v>129</v>
      </c>
      <c r="C86" s="20">
        <f t="shared" si="66"/>
        <v>636.35</v>
      </c>
      <c r="D86" s="22">
        <f t="shared" si="117"/>
        <v>567.6</v>
      </c>
      <c r="E86" s="22">
        <v>68.75</v>
      </c>
      <c r="F86" s="22">
        <f t="shared" si="95"/>
        <v>393.85</v>
      </c>
      <c r="G86" s="22">
        <f t="shared" si="96"/>
        <v>331.1</v>
      </c>
      <c r="H86" s="22">
        <f t="shared" si="97"/>
        <v>62.75</v>
      </c>
      <c r="I86" s="33">
        <f t="shared" si="98"/>
        <v>7</v>
      </c>
      <c r="J86" s="34">
        <f t="shared" si="99"/>
        <v>5.6</v>
      </c>
      <c r="K86" s="35">
        <f>VLOOKUP(B86,'[1]附件3-本科国奖'!$A$6:$J$54,10,FALSE)</f>
        <v>7</v>
      </c>
      <c r="L86" s="34">
        <f t="shared" si="100"/>
        <v>5.6</v>
      </c>
      <c r="M86" s="33">
        <v>0</v>
      </c>
      <c r="N86" s="34">
        <f t="shared" si="101"/>
        <v>0</v>
      </c>
      <c r="O86" s="33">
        <f t="shared" si="102"/>
        <v>149</v>
      </c>
      <c r="P86" s="34">
        <f t="shared" si="103"/>
        <v>74.5</v>
      </c>
      <c r="Q86" s="33">
        <f>VLOOKUP(B86,'[1]附件7-本科国励'!$A$6:$K$54,11,FALSE)</f>
        <v>149</v>
      </c>
      <c r="R86" s="34">
        <f t="shared" si="104"/>
        <v>74.5</v>
      </c>
      <c r="S86" s="33">
        <v>0</v>
      </c>
      <c r="T86" s="34">
        <f t="shared" si="105"/>
        <v>0</v>
      </c>
      <c r="U86" s="34">
        <f t="shared" si="106"/>
        <v>313.75</v>
      </c>
      <c r="V86" s="34">
        <f t="shared" si="107"/>
        <v>251</v>
      </c>
      <c r="W86" s="34">
        <f t="shared" si="108"/>
        <v>62.75</v>
      </c>
      <c r="X86" s="34">
        <f t="shared" si="109"/>
        <v>107.5</v>
      </c>
      <c r="Y86" s="34">
        <f t="shared" si="110"/>
        <v>86</v>
      </c>
      <c r="Z86" s="34">
        <f t="shared" si="111"/>
        <v>21.5</v>
      </c>
      <c r="AA86" s="34">
        <f t="shared" si="112"/>
        <v>107.5</v>
      </c>
      <c r="AB86" s="22">
        <f>VLOOKUP(B86,'[1]附件11-本科国助'!$A$6:$I$54,9,FALSE)</f>
        <v>86</v>
      </c>
      <c r="AC86" s="34">
        <f t="shared" si="113"/>
        <v>21.5</v>
      </c>
      <c r="AD86" s="34">
        <f t="shared" si="114"/>
        <v>0</v>
      </c>
      <c r="AE86" s="22">
        <v>0</v>
      </c>
      <c r="AF86" s="34">
        <f t="shared" si="115"/>
        <v>0</v>
      </c>
      <c r="AG86" s="22">
        <f t="shared" si="116"/>
        <v>206.25</v>
      </c>
      <c r="AH86" s="40">
        <v>165</v>
      </c>
      <c r="AI86" s="40">
        <v>41.25</v>
      </c>
      <c r="AJ86" s="41">
        <v>206.25</v>
      </c>
      <c r="AK86" s="41">
        <v>0</v>
      </c>
      <c r="AL86" s="41">
        <f t="shared" si="91"/>
        <v>242.5</v>
      </c>
      <c r="AM86" s="41">
        <f t="shared" si="94"/>
        <v>236.5</v>
      </c>
      <c r="AN86" s="41">
        <f t="shared" si="118"/>
        <v>6</v>
      </c>
      <c r="AO86" s="41"/>
      <c r="AP86" s="41"/>
      <c r="AQ86" s="41">
        <f t="shared" si="93"/>
        <v>2.5</v>
      </c>
      <c r="AR86" s="41">
        <v>2.5</v>
      </c>
      <c r="AS86" s="41">
        <v>30</v>
      </c>
      <c r="AT86" s="41">
        <v>24</v>
      </c>
      <c r="AU86" s="41">
        <v>6</v>
      </c>
      <c r="AV86" s="41">
        <f t="shared" si="67"/>
        <v>210</v>
      </c>
      <c r="AW86" s="41">
        <v>210</v>
      </c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55"/>
      <c r="BP86" s="56">
        <v>2050205</v>
      </c>
    </row>
    <row r="87" s="2" customFormat="true" ht="12.75" spans="1:68">
      <c r="A87" s="23"/>
      <c r="B87" s="21" t="s">
        <v>130</v>
      </c>
      <c r="C87" s="20">
        <f t="shared" si="66"/>
        <v>1338</v>
      </c>
      <c r="D87" s="22">
        <f t="shared" si="117"/>
        <v>1157.52</v>
      </c>
      <c r="E87" s="22">
        <v>180.48</v>
      </c>
      <c r="F87" s="22">
        <f t="shared" si="95"/>
        <v>1032</v>
      </c>
      <c r="G87" s="22">
        <f t="shared" si="96"/>
        <v>859.52</v>
      </c>
      <c r="H87" s="22">
        <f t="shared" si="97"/>
        <v>172.48</v>
      </c>
      <c r="I87" s="33">
        <f t="shared" si="98"/>
        <v>12</v>
      </c>
      <c r="J87" s="34">
        <f t="shared" si="99"/>
        <v>9.6</v>
      </c>
      <c r="K87" s="35">
        <f>VLOOKUP(B87,'[1]附件3-本科国奖'!$A$6:$J$54,10,FALSE)</f>
        <v>9</v>
      </c>
      <c r="L87" s="34">
        <f t="shared" si="100"/>
        <v>7.2</v>
      </c>
      <c r="M87" s="33">
        <f>VLOOKUP(B87,'[1]附件5-专科国奖'!$A$6:$I$53,9,FALSE)</f>
        <v>3</v>
      </c>
      <c r="N87" s="34">
        <f t="shared" si="101"/>
        <v>2.4</v>
      </c>
      <c r="O87" s="33">
        <f t="shared" si="102"/>
        <v>320</v>
      </c>
      <c r="P87" s="34">
        <f t="shared" si="103"/>
        <v>160</v>
      </c>
      <c r="Q87" s="33">
        <f>VLOOKUP(B87,'[1]附件7-本科国励'!$A$6:$K$54,11,FALSE)</f>
        <v>215</v>
      </c>
      <c r="R87" s="34">
        <f t="shared" si="104"/>
        <v>107.5</v>
      </c>
      <c r="S87" s="33">
        <f>VLOOKUP(B87,'[1]附件9-专科国励'!$A$6:$J$54,10,FALSE)</f>
        <v>105</v>
      </c>
      <c r="T87" s="34">
        <f t="shared" si="105"/>
        <v>52.5</v>
      </c>
      <c r="U87" s="34">
        <f t="shared" si="106"/>
        <v>862.4</v>
      </c>
      <c r="V87" s="34">
        <f t="shared" si="107"/>
        <v>689.92</v>
      </c>
      <c r="W87" s="34">
        <f t="shared" si="108"/>
        <v>172.48</v>
      </c>
      <c r="X87" s="34">
        <f t="shared" si="109"/>
        <v>309.9</v>
      </c>
      <c r="Y87" s="34">
        <f t="shared" si="110"/>
        <v>247.92</v>
      </c>
      <c r="Z87" s="34">
        <f t="shared" si="111"/>
        <v>61.98</v>
      </c>
      <c r="AA87" s="34">
        <f t="shared" si="112"/>
        <v>202.5</v>
      </c>
      <c r="AB87" s="22">
        <f>VLOOKUP(B87,'[1]附件11-本科国助'!$A$6:$I$54,9,FALSE)</f>
        <v>162</v>
      </c>
      <c r="AC87" s="34">
        <f t="shared" si="113"/>
        <v>40.5</v>
      </c>
      <c r="AD87" s="34">
        <f t="shared" si="114"/>
        <v>107.4</v>
      </c>
      <c r="AE87" s="22">
        <f>VLOOKUP(B87,'[1]附件13-专科国助'!$A$6:$I$61,9,FALSE)</f>
        <v>85.92</v>
      </c>
      <c r="AF87" s="34">
        <f t="shared" si="115"/>
        <v>21.48</v>
      </c>
      <c r="AG87" s="22">
        <f t="shared" si="116"/>
        <v>552.5</v>
      </c>
      <c r="AH87" s="40">
        <v>442</v>
      </c>
      <c r="AI87" s="40">
        <v>110.5</v>
      </c>
      <c r="AJ87" s="41">
        <v>351.25</v>
      </c>
      <c r="AK87" s="41">
        <v>201.25</v>
      </c>
      <c r="AL87" s="41">
        <f t="shared" si="91"/>
        <v>306</v>
      </c>
      <c r="AM87" s="41">
        <f t="shared" si="94"/>
        <v>298</v>
      </c>
      <c r="AN87" s="41">
        <f t="shared" si="118"/>
        <v>8</v>
      </c>
      <c r="AO87" s="41"/>
      <c r="AP87" s="41"/>
      <c r="AQ87" s="41">
        <f t="shared" si="93"/>
        <v>6</v>
      </c>
      <c r="AR87" s="41">
        <v>6</v>
      </c>
      <c r="AS87" s="41">
        <v>40</v>
      </c>
      <c r="AT87" s="41">
        <v>32</v>
      </c>
      <c r="AU87" s="41">
        <v>8</v>
      </c>
      <c r="AV87" s="41">
        <f t="shared" si="67"/>
        <v>260</v>
      </c>
      <c r="AW87" s="41">
        <v>260</v>
      </c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55"/>
      <c r="BP87" s="56">
        <v>2050205</v>
      </c>
    </row>
    <row r="88" s="2" customFormat="true" ht="12.75" spans="1:68">
      <c r="A88" s="23"/>
      <c r="B88" s="21" t="s">
        <v>131</v>
      </c>
      <c r="C88" s="20">
        <f t="shared" si="66"/>
        <v>60</v>
      </c>
      <c r="D88" s="22">
        <f t="shared" si="117"/>
        <v>60</v>
      </c>
      <c r="E88" s="22">
        <v>0</v>
      </c>
      <c r="F88" s="22"/>
      <c r="G88" s="22"/>
      <c r="H88" s="22"/>
      <c r="I88" s="33"/>
      <c r="J88" s="34"/>
      <c r="K88" s="35"/>
      <c r="L88" s="34"/>
      <c r="M88" s="33"/>
      <c r="N88" s="34"/>
      <c r="O88" s="33"/>
      <c r="P88" s="34"/>
      <c r="Q88" s="33"/>
      <c r="R88" s="34"/>
      <c r="S88" s="33"/>
      <c r="T88" s="34"/>
      <c r="U88" s="34"/>
      <c r="V88" s="34"/>
      <c r="W88" s="34"/>
      <c r="X88" s="34"/>
      <c r="Y88" s="34"/>
      <c r="Z88" s="34"/>
      <c r="AA88" s="34"/>
      <c r="AB88" s="22"/>
      <c r="AC88" s="34"/>
      <c r="AD88" s="34"/>
      <c r="AE88" s="22"/>
      <c r="AF88" s="34"/>
      <c r="AG88" s="22"/>
      <c r="AH88" s="40"/>
      <c r="AI88" s="40"/>
      <c r="AJ88" s="41"/>
      <c r="AK88" s="41"/>
      <c r="AL88" s="41">
        <f t="shared" si="91"/>
        <v>60</v>
      </c>
      <c r="AM88" s="41">
        <f t="shared" si="94"/>
        <v>60</v>
      </c>
      <c r="AN88" s="41">
        <f t="shared" si="118"/>
        <v>0</v>
      </c>
      <c r="AO88" s="41"/>
      <c r="AP88" s="41"/>
      <c r="AQ88" s="41">
        <f t="shared" si="93"/>
        <v>0</v>
      </c>
      <c r="AR88" s="41"/>
      <c r="AS88" s="41"/>
      <c r="AT88" s="41"/>
      <c r="AU88" s="41"/>
      <c r="AV88" s="41">
        <f t="shared" si="67"/>
        <v>60</v>
      </c>
      <c r="AW88" s="41">
        <v>60</v>
      </c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55"/>
      <c r="BP88" s="56">
        <v>2050205</v>
      </c>
    </row>
    <row r="89" s="2" customFormat="true" ht="12.75" spans="1:68">
      <c r="A89" s="23"/>
      <c r="B89" s="21" t="s">
        <v>132</v>
      </c>
      <c r="C89" s="20">
        <f t="shared" si="66"/>
        <v>92.8</v>
      </c>
      <c r="D89" s="22">
        <f t="shared" si="117"/>
        <v>79.24</v>
      </c>
      <c r="E89" s="22">
        <v>13.56</v>
      </c>
      <c r="F89" s="22">
        <f t="shared" ref="F89:F95" si="119">G89+H89</f>
        <v>57.8</v>
      </c>
      <c r="G89" s="22">
        <f t="shared" ref="G89:G95" si="120">J89+P89+V89</f>
        <v>46.24</v>
      </c>
      <c r="H89" s="22">
        <f t="shared" ref="H89:H95" si="121">W89</f>
        <v>11.56</v>
      </c>
      <c r="I89" s="33">
        <f t="shared" ref="I89:I95" si="122">K89+M89</f>
        <v>0</v>
      </c>
      <c r="J89" s="34">
        <f t="shared" ref="J89:J95" si="123">L89+N89</f>
        <v>0</v>
      </c>
      <c r="K89" s="35">
        <v>0</v>
      </c>
      <c r="L89" s="34">
        <f t="shared" ref="L89:L95" si="124">K89*0.8</f>
        <v>0</v>
      </c>
      <c r="M89" s="33">
        <v>0</v>
      </c>
      <c r="N89" s="34">
        <f t="shared" ref="N89:N95" si="125">M89*0.8</f>
        <v>0</v>
      </c>
      <c r="O89" s="33">
        <f t="shared" ref="O89:O95" si="126">Q89+S89</f>
        <v>0</v>
      </c>
      <c r="P89" s="34">
        <f t="shared" ref="P89:P95" si="127">R89+T89</f>
        <v>0</v>
      </c>
      <c r="Q89" s="33">
        <v>0</v>
      </c>
      <c r="R89" s="34">
        <f t="shared" ref="R89:R95" si="128">Q89*0.5</f>
        <v>0</v>
      </c>
      <c r="S89" s="33">
        <v>0</v>
      </c>
      <c r="T89" s="34">
        <f t="shared" ref="T89:T95" si="129">S89*0.5</f>
        <v>0</v>
      </c>
      <c r="U89" s="34">
        <f t="shared" ref="U89:U95" si="130">V89+W89</f>
        <v>57.8</v>
      </c>
      <c r="V89" s="34">
        <f t="shared" ref="V89:V95" si="131">Y89+AH89</f>
        <v>46.24</v>
      </c>
      <c r="W89" s="34">
        <f t="shared" ref="W89:W95" si="132">Z89+AI89</f>
        <v>11.56</v>
      </c>
      <c r="X89" s="34">
        <f t="shared" ref="X89:X95" si="133">Y89+Z89</f>
        <v>25.3</v>
      </c>
      <c r="Y89" s="34">
        <f t="shared" ref="Y89:Y95" si="134">AB89+AE89</f>
        <v>20.24</v>
      </c>
      <c r="Z89" s="34">
        <f t="shared" ref="Z89:Z95" si="135">AC89+AF89</f>
        <v>5.06</v>
      </c>
      <c r="AA89" s="34">
        <f t="shared" ref="AA89:AA95" si="136">AB89+AC89</f>
        <v>0</v>
      </c>
      <c r="AB89" s="22">
        <v>0</v>
      </c>
      <c r="AC89" s="34">
        <f t="shared" ref="AC89:AC95" si="137">AB89/4</f>
        <v>0</v>
      </c>
      <c r="AD89" s="34">
        <f t="shared" ref="AD89:AD95" si="138">AE89+AF89</f>
        <v>25.3</v>
      </c>
      <c r="AE89" s="22">
        <f>VLOOKUP(B89,'[1]附件13-专科国助'!$A$6:$I$61,9,FALSE)</f>
        <v>20.24</v>
      </c>
      <c r="AF89" s="34">
        <f t="shared" ref="AF89:AF95" si="139">AE89/4</f>
        <v>5.06</v>
      </c>
      <c r="AG89" s="22">
        <f t="shared" ref="AG89:AG95" si="140">AH89+AI89</f>
        <v>32.5</v>
      </c>
      <c r="AH89" s="40">
        <v>26</v>
      </c>
      <c r="AI89" s="40">
        <v>6.5</v>
      </c>
      <c r="AJ89" s="41">
        <v>0</v>
      </c>
      <c r="AK89" s="41">
        <v>32.5</v>
      </c>
      <c r="AL89" s="41">
        <f t="shared" si="91"/>
        <v>35</v>
      </c>
      <c r="AM89" s="41">
        <f t="shared" si="94"/>
        <v>33</v>
      </c>
      <c r="AN89" s="41">
        <f t="shared" si="118"/>
        <v>2</v>
      </c>
      <c r="AO89" s="41"/>
      <c r="AP89" s="41"/>
      <c r="AQ89" s="41">
        <f t="shared" si="93"/>
        <v>0</v>
      </c>
      <c r="AR89" s="41"/>
      <c r="AS89" s="41">
        <v>10</v>
      </c>
      <c r="AT89" s="41">
        <v>8</v>
      </c>
      <c r="AU89" s="41">
        <v>2</v>
      </c>
      <c r="AV89" s="41">
        <f t="shared" si="67"/>
        <v>25</v>
      </c>
      <c r="AW89" s="41">
        <v>25</v>
      </c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55"/>
      <c r="BP89" s="57">
        <v>2050305</v>
      </c>
    </row>
    <row r="90" s="2" customFormat="true" ht="12.75" spans="1:68">
      <c r="A90" s="23"/>
      <c r="B90" s="21" t="s">
        <v>133</v>
      </c>
      <c r="C90" s="20">
        <f t="shared" si="66"/>
        <v>10</v>
      </c>
      <c r="D90" s="22">
        <f t="shared" si="117"/>
        <v>10</v>
      </c>
      <c r="E90" s="22">
        <v>0</v>
      </c>
      <c r="F90" s="22"/>
      <c r="G90" s="22"/>
      <c r="H90" s="22"/>
      <c r="I90" s="33"/>
      <c r="J90" s="34"/>
      <c r="K90" s="35"/>
      <c r="L90" s="34"/>
      <c r="M90" s="33"/>
      <c r="N90" s="34"/>
      <c r="O90" s="33"/>
      <c r="P90" s="34"/>
      <c r="Q90" s="33"/>
      <c r="R90" s="34"/>
      <c r="S90" s="33"/>
      <c r="T90" s="34"/>
      <c r="U90" s="34"/>
      <c r="V90" s="34"/>
      <c r="W90" s="34"/>
      <c r="X90" s="34"/>
      <c r="Y90" s="34"/>
      <c r="Z90" s="34"/>
      <c r="AA90" s="34"/>
      <c r="AB90" s="22"/>
      <c r="AC90" s="34"/>
      <c r="AD90" s="34"/>
      <c r="AE90" s="22"/>
      <c r="AF90" s="34"/>
      <c r="AG90" s="22"/>
      <c r="AH90" s="40"/>
      <c r="AI90" s="40"/>
      <c r="AJ90" s="41"/>
      <c r="AK90" s="41"/>
      <c r="AL90" s="41">
        <f t="shared" si="91"/>
        <v>10</v>
      </c>
      <c r="AM90" s="41">
        <f t="shared" si="94"/>
        <v>10</v>
      </c>
      <c r="AN90" s="41">
        <f t="shared" si="118"/>
        <v>0</v>
      </c>
      <c r="AO90" s="41"/>
      <c r="AP90" s="41"/>
      <c r="AQ90" s="41">
        <f t="shared" si="93"/>
        <v>0</v>
      </c>
      <c r="AR90" s="41"/>
      <c r="AS90" s="41"/>
      <c r="AT90" s="41"/>
      <c r="AU90" s="41"/>
      <c r="AV90" s="41">
        <f t="shared" si="67"/>
        <v>10</v>
      </c>
      <c r="AW90" s="41">
        <v>10</v>
      </c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55"/>
      <c r="BP90" s="57">
        <v>2050305</v>
      </c>
    </row>
    <row r="91" s="2" customFormat="true" ht="12.75" spans="1:68">
      <c r="A91" s="23"/>
      <c r="B91" s="21" t="s">
        <v>134</v>
      </c>
      <c r="C91" s="20">
        <f t="shared" si="66"/>
        <v>129.65</v>
      </c>
      <c r="D91" s="22">
        <f t="shared" si="117"/>
        <v>110.82</v>
      </c>
      <c r="E91" s="22">
        <v>18.83</v>
      </c>
      <c r="F91" s="22">
        <f t="shared" si="119"/>
        <v>93.15</v>
      </c>
      <c r="G91" s="22">
        <f t="shared" si="120"/>
        <v>74.52</v>
      </c>
      <c r="H91" s="22">
        <f t="shared" si="121"/>
        <v>18.63</v>
      </c>
      <c r="I91" s="33">
        <f t="shared" si="122"/>
        <v>0</v>
      </c>
      <c r="J91" s="34">
        <f t="shared" si="123"/>
        <v>0</v>
      </c>
      <c r="K91" s="35">
        <v>0</v>
      </c>
      <c r="L91" s="34">
        <f t="shared" si="124"/>
        <v>0</v>
      </c>
      <c r="M91" s="33">
        <v>0</v>
      </c>
      <c r="N91" s="34">
        <f t="shared" si="125"/>
        <v>0</v>
      </c>
      <c r="O91" s="33">
        <f t="shared" si="126"/>
        <v>0</v>
      </c>
      <c r="P91" s="34">
        <f t="shared" si="127"/>
        <v>0</v>
      </c>
      <c r="Q91" s="33">
        <v>0</v>
      </c>
      <c r="R91" s="34">
        <f t="shared" si="128"/>
        <v>0</v>
      </c>
      <c r="S91" s="33">
        <v>0</v>
      </c>
      <c r="T91" s="34">
        <f t="shared" si="129"/>
        <v>0</v>
      </c>
      <c r="U91" s="34">
        <f t="shared" si="130"/>
        <v>93.15</v>
      </c>
      <c r="V91" s="34">
        <f t="shared" si="131"/>
        <v>74.52</v>
      </c>
      <c r="W91" s="34">
        <f t="shared" si="132"/>
        <v>18.63</v>
      </c>
      <c r="X91" s="34">
        <f t="shared" si="133"/>
        <v>34.4</v>
      </c>
      <c r="Y91" s="34">
        <f t="shared" si="134"/>
        <v>27.52</v>
      </c>
      <c r="Z91" s="34">
        <f t="shared" si="135"/>
        <v>6.88</v>
      </c>
      <c r="AA91" s="34">
        <f t="shared" si="136"/>
        <v>0</v>
      </c>
      <c r="AB91" s="22">
        <v>0</v>
      </c>
      <c r="AC91" s="34">
        <f t="shared" si="137"/>
        <v>0</v>
      </c>
      <c r="AD91" s="34">
        <f t="shared" si="138"/>
        <v>34.4</v>
      </c>
      <c r="AE91" s="22">
        <f>VLOOKUP(B91,'[1]附件13-专科国助'!$A$6:$I$61,9,FALSE)</f>
        <v>27.52</v>
      </c>
      <c r="AF91" s="34">
        <f t="shared" si="139"/>
        <v>6.88</v>
      </c>
      <c r="AG91" s="22">
        <f t="shared" si="140"/>
        <v>58.75</v>
      </c>
      <c r="AH91" s="40">
        <v>47</v>
      </c>
      <c r="AI91" s="40">
        <v>11.75</v>
      </c>
      <c r="AJ91" s="41">
        <v>0</v>
      </c>
      <c r="AK91" s="41">
        <v>58.75</v>
      </c>
      <c r="AL91" s="41">
        <f t="shared" si="91"/>
        <v>36.5</v>
      </c>
      <c r="AM91" s="41">
        <f t="shared" si="94"/>
        <v>36.3</v>
      </c>
      <c r="AN91" s="41">
        <f t="shared" si="118"/>
        <v>0.2</v>
      </c>
      <c r="AO91" s="41"/>
      <c r="AP91" s="41"/>
      <c r="AQ91" s="41">
        <f t="shared" si="93"/>
        <v>5.5</v>
      </c>
      <c r="AR91" s="41">
        <v>5.5</v>
      </c>
      <c r="AS91" s="41">
        <v>1</v>
      </c>
      <c r="AT91" s="41">
        <v>0.8</v>
      </c>
      <c r="AU91" s="41">
        <v>0.2</v>
      </c>
      <c r="AV91" s="41">
        <f t="shared" si="67"/>
        <v>30</v>
      </c>
      <c r="AW91" s="41">
        <v>30</v>
      </c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55"/>
      <c r="BP91" s="57">
        <v>2050305</v>
      </c>
    </row>
    <row r="92" s="2" customFormat="true" ht="12.75" spans="1:68">
      <c r="A92" s="23"/>
      <c r="B92" s="21" t="s">
        <v>135</v>
      </c>
      <c r="C92" s="20">
        <f t="shared" si="66"/>
        <v>94.65</v>
      </c>
      <c r="D92" s="22">
        <f t="shared" si="117"/>
        <v>78.72</v>
      </c>
      <c r="E92" s="22">
        <v>15.93</v>
      </c>
      <c r="F92" s="22">
        <f t="shared" si="119"/>
        <v>74.65</v>
      </c>
      <c r="G92" s="22">
        <f t="shared" si="120"/>
        <v>59.72</v>
      </c>
      <c r="H92" s="22">
        <f t="shared" si="121"/>
        <v>14.93</v>
      </c>
      <c r="I92" s="33">
        <f t="shared" si="122"/>
        <v>0</v>
      </c>
      <c r="J92" s="34">
        <f t="shared" si="123"/>
        <v>0</v>
      </c>
      <c r="K92" s="35">
        <v>0</v>
      </c>
      <c r="L92" s="34">
        <f t="shared" si="124"/>
        <v>0</v>
      </c>
      <c r="M92" s="33">
        <v>0</v>
      </c>
      <c r="N92" s="34">
        <f t="shared" si="125"/>
        <v>0</v>
      </c>
      <c r="O92" s="33">
        <f t="shared" si="126"/>
        <v>0</v>
      </c>
      <c r="P92" s="34">
        <f t="shared" si="127"/>
        <v>0</v>
      </c>
      <c r="Q92" s="33">
        <v>0</v>
      </c>
      <c r="R92" s="34">
        <f t="shared" si="128"/>
        <v>0</v>
      </c>
      <c r="S92" s="33">
        <v>0</v>
      </c>
      <c r="T92" s="34">
        <f t="shared" si="129"/>
        <v>0</v>
      </c>
      <c r="U92" s="34">
        <f t="shared" si="130"/>
        <v>74.65</v>
      </c>
      <c r="V92" s="34">
        <f t="shared" si="131"/>
        <v>59.72</v>
      </c>
      <c r="W92" s="34">
        <f t="shared" si="132"/>
        <v>14.93</v>
      </c>
      <c r="X92" s="34">
        <f t="shared" si="133"/>
        <v>28.4</v>
      </c>
      <c r="Y92" s="34">
        <f t="shared" si="134"/>
        <v>22.72</v>
      </c>
      <c r="Z92" s="34">
        <f t="shared" si="135"/>
        <v>5.68</v>
      </c>
      <c r="AA92" s="34">
        <f t="shared" si="136"/>
        <v>0</v>
      </c>
      <c r="AB92" s="22">
        <v>0</v>
      </c>
      <c r="AC92" s="34">
        <f t="shared" si="137"/>
        <v>0</v>
      </c>
      <c r="AD92" s="34">
        <f t="shared" si="138"/>
        <v>28.4</v>
      </c>
      <c r="AE92" s="22">
        <f>VLOOKUP(B92,'[1]附件13-专科国助'!$A$6:$I$61,9,FALSE)</f>
        <v>22.72</v>
      </c>
      <c r="AF92" s="34">
        <f t="shared" si="139"/>
        <v>5.68</v>
      </c>
      <c r="AG92" s="22">
        <f t="shared" si="140"/>
        <v>46.25</v>
      </c>
      <c r="AH92" s="40">
        <v>37</v>
      </c>
      <c r="AI92" s="40">
        <v>9.25</v>
      </c>
      <c r="AJ92" s="41">
        <v>0</v>
      </c>
      <c r="AK92" s="41">
        <v>46.25</v>
      </c>
      <c r="AL92" s="41">
        <f t="shared" si="91"/>
        <v>20</v>
      </c>
      <c r="AM92" s="41">
        <f t="shared" si="94"/>
        <v>19</v>
      </c>
      <c r="AN92" s="41">
        <f t="shared" si="118"/>
        <v>1</v>
      </c>
      <c r="AO92" s="41"/>
      <c r="AP92" s="41"/>
      <c r="AQ92" s="41">
        <f t="shared" si="93"/>
        <v>0</v>
      </c>
      <c r="AR92" s="41"/>
      <c r="AS92" s="41">
        <v>5</v>
      </c>
      <c r="AT92" s="41">
        <v>4</v>
      </c>
      <c r="AU92" s="41">
        <v>1</v>
      </c>
      <c r="AV92" s="41">
        <f t="shared" si="67"/>
        <v>15</v>
      </c>
      <c r="AW92" s="41">
        <v>15</v>
      </c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55"/>
      <c r="BP92" s="57">
        <v>2050305</v>
      </c>
    </row>
    <row r="93" s="2" customFormat="true" ht="12.75" spans="1:68">
      <c r="A93" s="23"/>
      <c r="B93" s="21" t="s">
        <v>136</v>
      </c>
      <c r="C93" s="20">
        <f t="shared" si="66"/>
        <v>86.08</v>
      </c>
      <c r="D93" s="22">
        <f t="shared" si="117"/>
        <v>68.86</v>
      </c>
      <c r="E93" s="22">
        <v>17.22</v>
      </c>
      <c r="F93" s="22">
        <f t="shared" si="119"/>
        <v>84.075</v>
      </c>
      <c r="G93" s="22">
        <f t="shared" si="120"/>
        <v>67.26</v>
      </c>
      <c r="H93" s="22">
        <f t="shared" si="121"/>
        <v>16.815</v>
      </c>
      <c r="I93" s="33">
        <f t="shared" si="122"/>
        <v>0</v>
      </c>
      <c r="J93" s="34">
        <f t="shared" si="123"/>
        <v>0</v>
      </c>
      <c r="K93" s="35">
        <v>0</v>
      </c>
      <c r="L93" s="34">
        <f t="shared" si="124"/>
        <v>0</v>
      </c>
      <c r="M93" s="33">
        <v>0</v>
      </c>
      <c r="N93" s="34">
        <f t="shared" si="125"/>
        <v>0</v>
      </c>
      <c r="O93" s="33">
        <f t="shared" si="126"/>
        <v>0</v>
      </c>
      <c r="P93" s="34">
        <f t="shared" si="127"/>
        <v>0</v>
      </c>
      <c r="Q93" s="33">
        <v>0</v>
      </c>
      <c r="R93" s="34">
        <f t="shared" si="128"/>
        <v>0</v>
      </c>
      <c r="S93" s="33">
        <v>0</v>
      </c>
      <c r="T93" s="34">
        <f t="shared" si="129"/>
        <v>0</v>
      </c>
      <c r="U93" s="34">
        <f t="shared" si="130"/>
        <v>84.075</v>
      </c>
      <c r="V93" s="34">
        <f t="shared" si="131"/>
        <v>67.26</v>
      </c>
      <c r="W93" s="34">
        <f t="shared" si="132"/>
        <v>16.815</v>
      </c>
      <c r="X93" s="34">
        <f t="shared" si="133"/>
        <v>34.075</v>
      </c>
      <c r="Y93" s="34">
        <f t="shared" si="134"/>
        <v>27.26</v>
      </c>
      <c r="Z93" s="34">
        <f t="shared" si="135"/>
        <v>6.815</v>
      </c>
      <c r="AA93" s="34">
        <f t="shared" si="136"/>
        <v>0</v>
      </c>
      <c r="AB93" s="22">
        <v>0</v>
      </c>
      <c r="AC93" s="34">
        <f t="shared" si="137"/>
        <v>0</v>
      </c>
      <c r="AD93" s="34">
        <f t="shared" si="138"/>
        <v>34.075</v>
      </c>
      <c r="AE93" s="22">
        <f>VLOOKUP(B93,'[1]附件13-专科国助'!$A$6:$I$61,9,FALSE)</f>
        <v>27.26</v>
      </c>
      <c r="AF93" s="34">
        <f t="shared" si="139"/>
        <v>6.815</v>
      </c>
      <c r="AG93" s="22">
        <f t="shared" si="140"/>
        <v>50</v>
      </c>
      <c r="AH93" s="40">
        <v>40</v>
      </c>
      <c r="AI93" s="40">
        <v>10</v>
      </c>
      <c r="AJ93" s="41">
        <v>0</v>
      </c>
      <c r="AK93" s="41">
        <v>50</v>
      </c>
      <c r="AL93" s="41">
        <f t="shared" si="91"/>
        <v>2</v>
      </c>
      <c r="AM93" s="41">
        <f t="shared" si="94"/>
        <v>1.6</v>
      </c>
      <c r="AN93" s="41">
        <f t="shared" si="118"/>
        <v>0.4</v>
      </c>
      <c r="AO93" s="41"/>
      <c r="AP93" s="41"/>
      <c r="AQ93" s="41">
        <f t="shared" si="93"/>
        <v>0</v>
      </c>
      <c r="AR93" s="41"/>
      <c r="AS93" s="41">
        <v>2</v>
      </c>
      <c r="AT93" s="41">
        <v>1.6</v>
      </c>
      <c r="AU93" s="41">
        <v>0.4</v>
      </c>
      <c r="AV93" s="41">
        <f t="shared" si="67"/>
        <v>0</v>
      </c>
      <c r="AW93" s="41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55"/>
      <c r="BP93" s="57">
        <v>2050305</v>
      </c>
    </row>
    <row r="94" s="2" customFormat="true" ht="12.75" spans="1:68">
      <c r="A94" s="23"/>
      <c r="B94" s="21" t="s">
        <v>137</v>
      </c>
      <c r="C94" s="20">
        <f t="shared" si="66"/>
        <v>1436.34</v>
      </c>
      <c r="D94" s="22">
        <f t="shared" si="117"/>
        <v>1241.23</v>
      </c>
      <c r="E94" s="22">
        <v>195.11</v>
      </c>
      <c r="F94" s="22">
        <f t="shared" si="119"/>
        <v>950.3375</v>
      </c>
      <c r="G94" s="22">
        <f t="shared" si="120"/>
        <v>771.23</v>
      </c>
      <c r="H94" s="22">
        <f t="shared" si="121"/>
        <v>179.1075</v>
      </c>
      <c r="I94" s="33">
        <f t="shared" si="122"/>
        <v>6</v>
      </c>
      <c r="J94" s="34">
        <f t="shared" si="123"/>
        <v>4.8</v>
      </c>
      <c r="K94" s="35">
        <v>0</v>
      </c>
      <c r="L94" s="34">
        <f t="shared" si="124"/>
        <v>0</v>
      </c>
      <c r="M94" s="33">
        <f>VLOOKUP(B94,'[1]附件5-专科国奖'!$A$6:$I$53,9,FALSE)</f>
        <v>6</v>
      </c>
      <c r="N94" s="34">
        <f t="shared" si="125"/>
        <v>4.8</v>
      </c>
      <c r="O94" s="33">
        <f t="shared" si="126"/>
        <v>180</v>
      </c>
      <c r="P94" s="34">
        <f t="shared" si="127"/>
        <v>90</v>
      </c>
      <c r="Q94" s="33">
        <v>0</v>
      </c>
      <c r="R94" s="34">
        <f t="shared" si="128"/>
        <v>0</v>
      </c>
      <c r="S94" s="33">
        <f>VLOOKUP(B94,'[1]附件9-专科国励'!$A$6:$J$54,10,FALSE)</f>
        <v>180</v>
      </c>
      <c r="T94" s="34">
        <f t="shared" si="129"/>
        <v>90</v>
      </c>
      <c r="U94" s="34">
        <f t="shared" si="130"/>
        <v>855.5375</v>
      </c>
      <c r="V94" s="34">
        <f t="shared" si="131"/>
        <v>676.43</v>
      </c>
      <c r="W94" s="34">
        <f t="shared" si="132"/>
        <v>179.1075</v>
      </c>
      <c r="X94" s="34">
        <f t="shared" si="133"/>
        <v>279.2875</v>
      </c>
      <c r="Y94" s="34">
        <f t="shared" si="134"/>
        <v>223.43</v>
      </c>
      <c r="Z94" s="34">
        <f t="shared" si="135"/>
        <v>55.8575</v>
      </c>
      <c r="AA94" s="34">
        <f t="shared" si="136"/>
        <v>0</v>
      </c>
      <c r="AB94" s="22">
        <v>0</v>
      </c>
      <c r="AC94" s="34">
        <f t="shared" si="137"/>
        <v>0</v>
      </c>
      <c r="AD94" s="34">
        <f t="shared" si="138"/>
        <v>279.2875</v>
      </c>
      <c r="AE94" s="22">
        <f>VLOOKUP(B94,'[1]附件13-专科国助'!$A$6:$I$61,9,FALSE)</f>
        <v>223.43</v>
      </c>
      <c r="AF94" s="34">
        <f t="shared" si="139"/>
        <v>55.8575</v>
      </c>
      <c r="AG94" s="22">
        <f t="shared" si="140"/>
        <v>576.25</v>
      </c>
      <c r="AH94" s="40">
        <v>453</v>
      </c>
      <c r="AI94" s="40">
        <v>123.25</v>
      </c>
      <c r="AJ94" s="41">
        <v>0</v>
      </c>
      <c r="AK94" s="41">
        <v>576.25</v>
      </c>
      <c r="AL94" s="41">
        <f t="shared" si="91"/>
        <v>486</v>
      </c>
      <c r="AM94" s="41">
        <f t="shared" si="94"/>
        <v>470</v>
      </c>
      <c r="AN94" s="41">
        <f t="shared" si="118"/>
        <v>16</v>
      </c>
      <c r="AO94" s="41">
        <f>AP94</f>
        <v>46</v>
      </c>
      <c r="AP94" s="41">
        <v>46</v>
      </c>
      <c r="AQ94" s="41">
        <f t="shared" si="93"/>
        <v>0</v>
      </c>
      <c r="AR94" s="41"/>
      <c r="AS94" s="41">
        <v>80</v>
      </c>
      <c r="AT94" s="41">
        <v>64</v>
      </c>
      <c r="AU94" s="41">
        <v>16</v>
      </c>
      <c r="AV94" s="41">
        <f t="shared" si="67"/>
        <v>360</v>
      </c>
      <c r="AW94" s="41">
        <v>360</v>
      </c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55"/>
      <c r="BP94" s="57">
        <v>2050305</v>
      </c>
    </row>
    <row r="95" s="2" customFormat="true" ht="12.75" spans="1:68">
      <c r="A95" s="23"/>
      <c r="B95" s="21" t="s">
        <v>138</v>
      </c>
      <c r="C95" s="20">
        <f t="shared" si="66"/>
        <v>97.2</v>
      </c>
      <c r="D95" s="22">
        <f t="shared" si="117"/>
        <v>78.16</v>
      </c>
      <c r="E95" s="22">
        <v>19.04</v>
      </c>
      <c r="F95" s="22">
        <f t="shared" si="119"/>
        <v>80.2</v>
      </c>
      <c r="G95" s="22">
        <f t="shared" si="120"/>
        <v>64.16</v>
      </c>
      <c r="H95" s="22">
        <f t="shared" si="121"/>
        <v>16.04</v>
      </c>
      <c r="I95" s="33">
        <f t="shared" si="122"/>
        <v>0</v>
      </c>
      <c r="J95" s="34">
        <f t="shared" si="123"/>
        <v>0</v>
      </c>
      <c r="K95" s="35">
        <v>0</v>
      </c>
      <c r="L95" s="34">
        <f t="shared" si="124"/>
        <v>0</v>
      </c>
      <c r="M95" s="33">
        <v>0</v>
      </c>
      <c r="N95" s="34">
        <f t="shared" si="125"/>
        <v>0</v>
      </c>
      <c r="O95" s="33">
        <f t="shared" si="126"/>
        <v>0</v>
      </c>
      <c r="P95" s="34">
        <f t="shared" si="127"/>
        <v>0</v>
      </c>
      <c r="Q95" s="33">
        <v>0</v>
      </c>
      <c r="R95" s="34">
        <f t="shared" si="128"/>
        <v>0</v>
      </c>
      <c r="S95" s="33">
        <v>0</v>
      </c>
      <c r="T95" s="34">
        <f t="shared" si="129"/>
        <v>0</v>
      </c>
      <c r="U95" s="34">
        <f t="shared" si="130"/>
        <v>80.2</v>
      </c>
      <c r="V95" s="34">
        <f t="shared" si="131"/>
        <v>64.16</v>
      </c>
      <c r="W95" s="34">
        <f t="shared" si="132"/>
        <v>16.04</v>
      </c>
      <c r="X95" s="34">
        <f t="shared" si="133"/>
        <v>32.7</v>
      </c>
      <c r="Y95" s="34">
        <f t="shared" si="134"/>
        <v>26.16</v>
      </c>
      <c r="Z95" s="34">
        <f t="shared" si="135"/>
        <v>6.54</v>
      </c>
      <c r="AA95" s="34">
        <f t="shared" si="136"/>
        <v>0</v>
      </c>
      <c r="AB95" s="22">
        <v>0</v>
      </c>
      <c r="AC95" s="34">
        <f t="shared" si="137"/>
        <v>0</v>
      </c>
      <c r="AD95" s="34">
        <f t="shared" si="138"/>
        <v>32.7</v>
      </c>
      <c r="AE95" s="22">
        <f>VLOOKUP(B95,'[1]附件13-专科国助'!$A$6:$I$61,9,FALSE)</f>
        <v>26.16</v>
      </c>
      <c r="AF95" s="34">
        <f t="shared" si="139"/>
        <v>6.54</v>
      </c>
      <c r="AG95" s="22">
        <f t="shared" si="140"/>
        <v>47.5</v>
      </c>
      <c r="AH95" s="40">
        <v>38</v>
      </c>
      <c r="AI95" s="40">
        <v>9.5</v>
      </c>
      <c r="AJ95" s="41">
        <v>0</v>
      </c>
      <c r="AK95" s="41">
        <v>47.5</v>
      </c>
      <c r="AL95" s="41">
        <f t="shared" si="91"/>
        <v>17</v>
      </c>
      <c r="AM95" s="41">
        <f t="shared" si="94"/>
        <v>14</v>
      </c>
      <c r="AN95" s="41">
        <f t="shared" si="118"/>
        <v>3</v>
      </c>
      <c r="AO95" s="41">
        <f>AP95</f>
        <v>2</v>
      </c>
      <c r="AP95" s="41">
        <v>2</v>
      </c>
      <c r="AQ95" s="41">
        <f t="shared" si="93"/>
        <v>0</v>
      </c>
      <c r="AR95" s="41"/>
      <c r="AS95" s="41">
        <v>15</v>
      </c>
      <c r="AT95" s="41">
        <v>12</v>
      </c>
      <c r="AU95" s="41">
        <v>3</v>
      </c>
      <c r="AV95" s="41">
        <f t="shared" si="67"/>
        <v>0</v>
      </c>
      <c r="AW95" s="41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55"/>
      <c r="BP95" s="57">
        <v>2050305</v>
      </c>
    </row>
  </sheetData>
  <mergeCells count="108">
    <mergeCell ref="A1:B1"/>
    <mergeCell ref="A2:AI2"/>
    <mergeCell ref="AB3:AF3"/>
    <mergeCell ref="F4:AK4"/>
    <mergeCell ref="F5:H5"/>
    <mergeCell ref="I5:N5"/>
    <mergeCell ref="O5:T5"/>
    <mergeCell ref="U5:AK5"/>
    <mergeCell ref="X6:AF6"/>
    <mergeCell ref="BA6:BE6"/>
    <mergeCell ref="BF6:BJ6"/>
    <mergeCell ref="BK6:BO6"/>
    <mergeCell ref="X7:Z7"/>
    <mergeCell ref="AA7:AC7"/>
    <mergeCell ref="AD7:AF7"/>
    <mergeCell ref="BB7:BC7"/>
    <mergeCell ref="BD7:BE7"/>
    <mergeCell ref="BG7:BH7"/>
    <mergeCell ref="BI7:BJ7"/>
    <mergeCell ref="BL7:BM7"/>
    <mergeCell ref="BN7:BO7"/>
    <mergeCell ref="A11:B11"/>
    <mergeCell ref="A12:B12"/>
    <mergeCell ref="A18:A56"/>
    <mergeCell ref="A57:A95"/>
    <mergeCell ref="C6:C9"/>
    <mergeCell ref="D6:D9"/>
    <mergeCell ref="E6:E9"/>
    <mergeCell ref="F6:F9"/>
    <mergeCell ref="G6:G9"/>
    <mergeCell ref="H6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6:AX9"/>
    <mergeCell ref="AY6:AY9"/>
    <mergeCell ref="AZ6:AZ9"/>
    <mergeCell ref="BA7:BA9"/>
    <mergeCell ref="BB8:BB9"/>
    <mergeCell ref="BC8:BC9"/>
    <mergeCell ref="BD8:BD9"/>
    <mergeCell ref="BE8:BE9"/>
    <mergeCell ref="BF7:BF9"/>
    <mergeCell ref="BG8:BG9"/>
    <mergeCell ref="BH8:BH9"/>
    <mergeCell ref="BI8:BI9"/>
    <mergeCell ref="BJ8:BJ9"/>
    <mergeCell ref="BK7:BK9"/>
    <mergeCell ref="BL8:BL9"/>
    <mergeCell ref="BM8:BM9"/>
    <mergeCell ref="BN8:BN9"/>
    <mergeCell ref="BO8:BO9"/>
    <mergeCell ref="BP4:BP9"/>
    <mergeCell ref="U6:W7"/>
    <mergeCell ref="AS6:AU7"/>
    <mergeCell ref="A4:B9"/>
    <mergeCell ref="AL6:AN7"/>
    <mergeCell ref="I6:J7"/>
    <mergeCell ref="K6:L7"/>
    <mergeCell ref="M6:N7"/>
    <mergeCell ref="O6:P7"/>
    <mergeCell ref="Q6:R7"/>
    <mergeCell ref="S6:T7"/>
    <mergeCell ref="AO6:AP7"/>
    <mergeCell ref="AQ6:AR7"/>
    <mergeCell ref="AG6:AK7"/>
    <mergeCell ref="C4:E5"/>
    <mergeCell ref="AV6:AW7"/>
    <mergeCell ref="AX4:BO5"/>
    <mergeCell ref="AL4:AW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DGY</dc:creator>
  <cp:lastModifiedBy>topsec</cp:lastModifiedBy>
  <cp:revision>1</cp:revision>
  <dcterms:created xsi:type="dcterms:W3CDTF">2001-04-19T10:47:00Z</dcterms:created>
  <cp:lastPrinted>2021-11-28T08:41:00Z</cp:lastPrinted>
  <dcterms:modified xsi:type="dcterms:W3CDTF">2023-12-14T10:28:49Z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22D866F0BD6B4C69B1DB397523A475A8</vt:lpwstr>
  </property>
  <property fmtid="{D5CDD505-2E9C-101B-9397-08002B2CF9AE}" pid="4" name="commondata">
    <vt:lpwstr>eyJoZGlkIjoiN2MwMWY0ZjAyZjkxYzk5ZjlmNDA1ODBhYmNlMGM5MzIifQ==</vt:lpwstr>
  </property>
</Properties>
</file>